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1. PASTA\"/>
    </mc:Choice>
  </mc:AlternateContent>
  <bookViews>
    <workbookView xWindow="0" yWindow="0" windowWidth="28800" windowHeight="12030"/>
  </bookViews>
  <sheets>
    <sheet name="Planilha Proponente" sheetId="1" r:id="rId1"/>
    <sheet name="BDI Proponente" sheetId="3" r:id="rId2"/>
    <sheet name="Cronograma Proponente" sheetId="2" r:id="rId3"/>
  </sheets>
  <externalReferences>
    <externalReference r:id="rId4"/>
  </externalReferences>
  <definedNames>
    <definedName name="___xlnm_Print_Area" localSheetId="1">'BDI Proponente'!$A$1:$C$30</definedName>
    <definedName name="__xlnm_Database" localSheetId="2">NA()</definedName>
    <definedName name="__xlnm_Print_Area" localSheetId="2">'Cronograma Proponente'!$A$1:$L$128</definedName>
    <definedName name="__xlnm_Print_Titles" localSheetId="2">'Cronograma Proponente'!$4:$5</definedName>
    <definedName name="_xlnm._FilterDatabase" localSheetId="0" hidden="1">'Planilha Proponente'!$A$7:$S$301</definedName>
    <definedName name="_xlnm.Print_Area" localSheetId="2">'Cronograma Proponente'!$A$1:$L$128</definedName>
    <definedName name="_xlnm.Print_Area" localSheetId="0">'Planilha Proponente'!$A$1:$H$301</definedName>
    <definedName name="DESONERACAO" localSheetId="1">IF(OR(Import_Desoneracao="DESONERADO",Import_Desoneracao="SIM"),"SIM","NÃO")</definedName>
    <definedName name="DESONERACAO">IF(OR(Import_Desoneracao="DESONERADO",Import_Desoneracao="SIM"),"SIM","NÃO")</definedName>
    <definedName name="Excel_BuiltIn_Print_Area_2" localSheetId="2">NA()</definedName>
    <definedName name="Excel_BuiltIn_Print_Titles_2" localSheetId="2">NA()</definedName>
    <definedName name="Excel_BuiltIn_Print_Titles_2_1" localSheetId="2">NA()</definedName>
    <definedName name="Excel_BuiltIn_Print_Titles_3" localSheetId="2">NA()</definedName>
    <definedName name="Import_Desoneracao">OFFSET(#REF!,0,-1)</definedName>
    <definedName name="ORÇAMENTO_BancoRef">"planilha!#ref!"</definedName>
    <definedName name="REFERENCIA_Descricao" localSheetId="1">IF(ISNUMBER('[1]Planilha Referencial'!$AC1),OFFSET(INDIRECT(ORÇAMENTO_BancoRef),'[1]Planilha Referencial'!$AC1-1,3,1),'[1]Planilha Referencial'!$AC1)</definedName>
    <definedName name="REFERENCIA_Descricao">IF(ISNUMBER('[1]Planilha Referencial'!$AC1),OFFSET(INDIRECT(ORÇAMENTO_BancoRef),'[1]Planilha Referencial'!$AC1-1,3,1),'[1]Planilha Referencial'!$AC1)</definedName>
    <definedName name="REFERENCIA_Unidade" localSheetId="1">IF(ISNUMBER('[1]Planilha Referencial'!$AC1),OFFSET(INDIRECT(ORÇAMENTO_BancoRef),'[1]Planilha Referencial'!$AC1-1,4,1),"-")</definedName>
    <definedName name="REFERENCIA_Unidade">IF(ISNUMBER('[1]Planilha Referencial'!$AC1),OFFSET(INDIRECT(ORÇAMENTO_BancoRef),'[1]Planilha Referencial'!$AC1-1,4,1),"-")</definedName>
    <definedName name="_xlnm.Print_Titles" localSheetId="0">'Planilha Proponente'!$5:$7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1" l="1"/>
  <c r="H18" i="1"/>
  <c r="H16" i="1"/>
  <c r="H14" i="1"/>
  <c r="H10" i="1"/>
  <c r="H9" i="1" l="1"/>
  <c r="F12" i="2"/>
  <c r="G12" i="2"/>
  <c r="H12" i="2"/>
  <c r="I12" i="2"/>
  <c r="J12" i="2"/>
  <c r="K12" i="2"/>
  <c r="E12" i="2"/>
  <c r="L9" i="2"/>
  <c r="L96" i="2"/>
  <c r="L93" i="2"/>
  <c r="L90" i="2"/>
  <c r="L87" i="2"/>
  <c r="L84" i="2"/>
  <c r="L81" i="2"/>
  <c r="L78" i="2"/>
  <c r="L75" i="2"/>
  <c r="L72" i="2"/>
  <c r="L69" i="2"/>
  <c r="L66" i="2"/>
  <c r="L63" i="2"/>
  <c r="L118" i="2"/>
  <c r="L115" i="2"/>
  <c r="L112" i="2"/>
  <c r="L109" i="2"/>
  <c r="L103" i="2"/>
  <c r="L100" i="2"/>
  <c r="L106" i="2"/>
  <c r="L12" i="2" l="1"/>
  <c r="J2" i="1"/>
  <c r="G277" i="1" s="1"/>
  <c r="C30" i="3"/>
  <c r="J1" i="1"/>
  <c r="C29" i="3"/>
  <c r="C17" i="3"/>
  <c r="C16" i="3"/>
  <c r="L60" i="2"/>
  <c r="L57" i="2"/>
  <c r="L54" i="2"/>
  <c r="L51" i="2"/>
  <c r="L48" i="2"/>
  <c r="L45" i="2"/>
  <c r="L42" i="2"/>
  <c r="L39" i="2"/>
  <c r="L36" i="2"/>
  <c r="L33" i="2"/>
  <c r="L30" i="2"/>
  <c r="L27" i="2"/>
  <c r="L24" i="2"/>
  <c r="L21" i="2"/>
  <c r="L18" i="2"/>
  <c r="L15" i="2"/>
  <c r="G300" i="1"/>
  <c r="G263" i="1"/>
  <c r="G227" i="1"/>
  <c r="G180" i="1"/>
  <c r="G167" i="1"/>
  <c r="G135" i="1"/>
  <c r="G123" i="1"/>
  <c r="G35" i="1"/>
  <c r="G15" i="1"/>
  <c r="G291" i="1"/>
  <c r="G205" i="1" l="1"/>
  <c r="G40" i="1"/>
  <c r="G236" i="1"/>
  <c r="G130" i="1"/>
  <c r="G12" i="1"/>
  <c r="H12" i="1" s="1"/>
  <c r="G13" i="1"/>
  <c r="H13" i="1" s="1"/>
  <c r="H15" i="1"/>
  <c r="G17" i="1"/>
  <c r="H17" i="1" s="1"/>
  <c r="G19" i="1"/>
  <c r="H19" i="1" s="1"/>
  <c r="G20" i="1"/>
  <c r="H20" i="1" s="1"/>
  <c r="G21" i="1"/>
  <c r="H21" i="1" s="1"/>
  <c r="G22" i="1"/>
  <c r="H22" i="1" s="1"/>
  <c r="G23" i="1"/>
  <c r="H23" i="1" s="1"/>
  <c r="G24" i="1"/>
  <c r="H24" i="1" s="1"/>
  <c r="G25" i="1"/>
  <c r="H25" i="1" s="1"/>
  <c r="G26" i="1"/>
  <c r="H26" i="1" s="1"/>
  <c r="G27" i="1"/>
  <c r="H27" i="1" s="1"/>
  <c r="G28" i="1"/>
  <c r="H28" i="1" s="1"/>
  <c r="G29" i="1"/>
  <c r="H29" i="1" s="1"/>
  <c r="G30" i="1"/>
  <c r="H30" i="1" s="1"/>
  <c r="G31" i="1"/>
  <c r="H31" i="1" s="1"/>
  <c r="G32" i="1"/>
  <c r="H32" i="1" s="1"/>
  <c r="G33" i="1"/>
  <c r="H33" i="1" s="1"/>
  <c r="G34" i="1"/>
  <c r="H34" i="1" s="1"/>
  <c r="H35" i="1"/>
  <c r="G37" i="1"/>
  <c r="H37" i="1" s="1"/>
  <c r="G38" i="1"/>
  <c r="H38" i="1" s="1"/>
  <c r="G39" i="1"/>
  <c r="H39" i="1" s="1"/>
  <c r="H40" i="1"/>
  <c r="G42" i="1"/>
  <c r="H42" i="1" s="1"/>
  <c r="G43" i="1"/>
  <c r="H43" i="1" s="1"/>
  <c r="G44" i="1"/>
  <c r="H44" i="1" s="1"/>
  <c r="G45" i="1"/>
  <c r="H45" i="1" s="1"/>
  <c r="G46" i="1"/>
  <c r="H46" i="1" s="1"/>
  <c r="G47" i="1"/>
  <c r="H47" i="1" s="1"/>
  <c r="G49" i="1"/>
  <c r="H49" i="1" s="1"/>
  <c r="G50" i="1"/>
  <c r="H50" i="1" s="1"/>
  <c r="G51" i="1"/>
  <c r="H51" i="1" s="1"/>
  <c r="G52" i="1"/>
  <c r="H52" i="1" s="1"/>
  <c r="G53" i="1"/>
  <c r="H53" i="1" s="1"/>
  <c r="G54" i="1"/>
  <c r="H54" i="1" s="1"/>
  <c r="G56" i="1"/>
  <c r="H56" i="1" s="1"/>
  <c r="G57" i="1"/>
  <c r="H57" i="1" s="1"/>
  <c r="G58" i="1"/>
  <c r="H58" i="1" s="1"/>
  <c r="G60" i="1"/>
  <c r="H60" i="1" s="1"/>
  <c r="G61" i="1"/>
  <c r="H61" i="1" s="1"/>
  <c r="G63" i="1"/>
  <c r="H63" i="1" s="1"/>
  <c r="G64" i="1"/>
  <c r="H64" i="1" s="1"/>
  <c r="G66" i="1"/>
  <c r="H66" i="1" s="1"/>
  <c r="G67" i="1"/>
  <c r="H67" i="1" s="1"/>
  <c r="G68" i="1"/>
  <c r="H68" i="1" s="1"/>
  <c r="G70" i="1"/>
  <c r="H70" i="1" s="1"/>
  <c r="G72" i="1"/>
  <c r="H72" i="1" s="1"/>
  <c r="G73" i="1"/>
  <c r="H73" i="1" s="1"/>
  <c r="G74" i="1"/>
  <c r="H74" i="1" s="1"/>
  <c r="G75" i="1"/>
  <c r="H75" i="1" s="1"/>
  <c r="G76" i="1"/>
  <c r="H76" i="1" s="1"/>
  <c r="G78" i="1"/>
  <c r="H78" i="1" s="1"/>
  <c r="G79" i="1"/>
  <c r="H79" i="1" s="1"/>
  <c r="G80" i="1"/>
  <c r="H80" i="1" s="1"/>
  <c r="G81" i="1"/>
  <c r="H81" i="1" s="1"/>
  <c r="G83" i="1"/>
  <c r="H83" i="1" s="1"/>
  <c r="G85" i="1"/>
  <c r="H85" i="1" s="1"/>
  <c r="G87" i="1"/>
  <c r="H87" i="1" s="1"/>
  <c r="G89" i="1"/>
  <c r="H89" i="1" s="1"/>
  <c r="G91" i="1"/>
  <c r="H91" i="1" s="1"/>
  <c r="G92" i="1"/>
  <c r="H92" i="1" s="1"/>
  <c r="G93" i="1"/>
  <c r="H93" i="1" s="1"/>
  <c r="G94" i="1"/>
  <c r="H94" i="1" s="1"/>
  <c r="G95" i="1"/>
  <c r="H95" i="1" s="1"/>
  <c r="G96" i="1"/>
  <c r="H96" i="1" s="1"/>
  <c r="G97" i="1"/>
  <c r="H97" i="1" s="1"/>
  <c r="G98" i="1"/>
  <c r="H98" i="1" s="1"/>
  <c r="G99" i="1"/>
  <c r="H99" i="1" s="1"/>
  <c r="G101" i="1"/>
  <c r="H101" i="1" s="1"/>
  <c r="G103" i="1"/>
  <c r="H103" i="1" s="1"/>
  <c r="G104" i="1"/>
  <c r="H104" i="1" s="1"/>
  <c r="G107" i="1"/>
  <c r="H107" i="1" s="1"/>
  <c r="G108" i="1"/>
  <c r="H108" i="1" s="1"/>
  <c r="G109" i="1"/>
  <c r="H109" i="1" s="1"/>
  <c r="G110" i="1"/>
  <c r="H110" i="1" s="1"/>
  <c r="G111" i="1"/>
  <c r="H111" i="1" s="1"/>
  <c r="G112" i="1"/>
  <c r="H112" i="1" s="1"/>
  <c r="G113" i="1"/>
  <c r="H113" i="1" s="1"/>
  <c r="G114" i="1"/>
  <c r="H114" i="1" s="1"/>
  <c r="G115" i="1"/>
  <c r="H115" i="1" s="1"/>
  <c r="G116" i="1"/>
  <c r="H116" i="1" s="1"/>
  <c r="G117" i="1"/>
  <c r="H117" i="1" s="1"/>
  <c r="G118" i="1"/>
  <c r="H118" i="1" s="1"/>
  <c r="G119" i="1"/>
  <c r="H119" i="1" s="1"/>
  <c r="G120" i="1"/>
  <c r="H120" i="1" s="1"/>
  <c r="G121" i="1"/>
  <c r="H121" i="1" s="1"/>
  <c r="G122" i="1"/>
  <c r="H122" i="1" s="1"/>
  <c r="H123" i="1"/>
  <c r="G125" i="1"/>
  <c r="H125" i="1" s="1"/>
  <c r="G126" i="1"/>
  <c r="H126" i="1" s="1"/>
  <c r="G127" i="1"/>
  <c r="H127" i="1" s="1"/>
  <c r="G128" i="1"/>
  <c r="H128" i="1" s="1"/>
  <c r="G129" i="1"/>
  <c r="H129" i="1" s="1"/>
  <c r="H130" i="1"/>
  <c r="G132" i="1"/>
  <c r="H132" i="1" s="1"/>
  <c r="G133" i="1"/>
  <c r="H133" i="1" s="1"/>
  <c r="G134" i="1"/>
  <c r="H134" i="1" s="1"/>
  <c r="H135" i="1"/>
  <c r="G136" i="1"/>
  <c r="H136" i="1" s="1"/>
  <c r="G138" i="1"/>
  <c r="H138" i="1" s="1"/>
  <c r="G139" i="1"/>
  <c r="H139" i="1" s="1"/>
  <c r="G140" i="1"/>
  <c r="H140" i="1" s="1"/>
  <c r="G141" i="1"/>
  <c r="H141" i="1" s="1"/>
  <c r="G142" i="1"/>
  <c r="H142" i="1" s="1"/>
  <c r="G143" i="1"/>
  <c r="H143" i="1" s="1"/>
  <c r="G144" i="1"/>
  <c r="H144" i="1" s="1"/>
  <c r="G145" i="1"/>
  <c r="H145" i="1" s="1"/>
  <c r="G146" i="1"/>
  <c r="H146" i="1" s="1"/>
  <c r="G147" i="1"/>
  <c r="H147" i="1" s="1"/>
  <c r="G148" i="1"/>
  <c r="H148" i="1" s="1"/>
  <c r="G149" i="1"/>
  <c r="H149" i="1" s="1"/>
  <c r="G150" i="1"/>
  <c r="H150" i="1" s="1"/>
  <c r="G151" i="1"/>
  <c r="H151" i="1" s="1"/>
  <c r="G152" i="1"/>
  <c r="H152" i="1" s="1"/>
  <c r="G153" i="1"/>
  <c r="H153" i="1" s="1"/>
  <c r="G154" i="1"/>
  <c r="H154" i="1" s="1"/>
  <c r="G156" i="1"/>
  <c r="H156" i="1" s="1"/>
  <c r="G157" i="1"/>
  <c r="H157" i="1" s="1"/>
  <c r="G158" i="1"/>
  <c r="H158" i="1" s="1"/>
  <c r="G160" i="1"/>
  <c r="H160" i="1" s="1"/>
  <c r="G161" i="1"/>
  <c r="H161" i="1" s="1"/>
  <c r="G162" i="1"/>
  <c r="H162" i="1" s="1"/>
  <c r="G164" i="1"/>
  <c r="H164" i="1" s="1"/>
  <c r="G165" i="1"/>
  <c r="H165" i="1" s="1"/>
  <c r="G166" i="1"/>
  <c r="H166" i="1" s="1"/>
  <c r="H167" i="1"/>
  <c r="G168" i="1"/>
  <c r="H168" i="1" s="1"/>
  <c r="G169" i="1"/>
  <c r="H169" i="1" s="1"/>
  <c r="G170" i="1"/>
  <c r="H170" i="1" s="1"/>
  <c r="G171" i="1"/>
  <c r="H171" i="1" s="1"/>
  <c r="G172" i="1"/>
  <c r="H172" i="1" s="1"/>
  <c r="G174" i="1"/>
  <c r="H174" i="1" s="1"/>
  <c r="G175" i="1"/>
  <c r="H175" i="1" s="1"/>
  <c r="G177" i="1"/>
  <c r="H177" i="1" s="1"/>
  <c r="G178" i="1"/>
  <c r="H178" i="1" s="1"/>
  <c r="G179" i="1"/>
  <c r="H179" i="1" s="1"/>
  <c r="H180" i="1"/>
  <c r="G181" i="1"/>
  <c r="H181" i="1" s="1"/>
  <c r="G182" i="1"/>
  <c r="H182" i="1" s="1"/>
  <c r="G183" i="1"/>
  <c r="H183" i="1" s="1"/>
  <c r="G184" i="1"/>
  <c r="H184" i="1" s="1"/>
  <c r="G186" i="1"/>
  <c r="H186" i="1" s="1"/>
  <c r="G187" i="1"/>
  <c r="H187" i="1" s="1"/>
  <c r="G188" i="1"/>
  <c r="H188" i="1" s="1"/>
  <c r="G189" i="1"/>
  <c r="H189" i="1" s="1"/>
  <c r="G191" i="1"/>
  <c r="H191" i="1" s="1"/>
  <c r="G192" i="1"/>
  <c r="H192" i="1" s="1"/>
  <c r="G193" i="1"/>
  <c r="H193" i="1" s="1"/>
  <c r="G195" i="1"/>
  <c r="H195" i="1" s="1"/>
  <c r="G196" i="1"/>
  <c r="H196" i="1" s="1"/>
  <c r="G197" i="1"/>
  <c r="H197" i="1" s="1"/>
  <c r="G198" i="1"/>
  <c r="H198" i="1" s="1"/>
  <c r="G199" i="1"/>
  <c r="H199" i="1" s="1"/>
  <c r="G200" i="1"/>
  <c r="H200" i="1" s="1"/>
  <c r="G201" i="1"/>
  <c r="H201" i="1" s="1"/>
  <c r="G202" i="1"/>
  <c r="H202" i="1" s="1"/>
  <c r="G203" i="1"/>
  <c r="H203" i="1" s="1"/>
  <c r="G204" i="1"/>
  <c r="H204" i="1" s="1"/>
  <c r="H205" i="1"/>
  <c r="G206" i="1"/>
  <c r="H206" i="1" s="1"/>
  <c r="G208" i="1"/>
  <c r="H208" i="1" s="1"/>
  <c r="G209" i="1"/>
  <c r="H209" i="1" s="1"/>
  <c r="G210" i="1"/>
  <c r="H210" i="1" s="1"/>
  <c r="G211" i="1"/>
  <c r="H211" i="1" s="1"/>
  <c r="G212" i="1"/>
  <c r="H212" i="1" s="1"/>
  <c r="G213" i="1"/>
  <c r="H213" i="1" s="1"/>
  <c r="G214" i="1"/>
  <c r="H214" i="1" s="1"/>
  <c r="G215" i="1"/>
  <c r="H215" i="1" s="1"/>
  <c r="G216" i="1"/>
  <c r="H216" i="1" s="1"/>
  <c r="G217" i="1"/>
  <c r="H217" i="1" s="1"/>
  <c r="G219" i="1"/>
  <c r="H219" i="1" s="1"/>
  <c r="G220" i="1"/>
  <c r="H220" i="1" s="1"/>
  <c r="G221" i="1"/>
  <c r="H221" i="1" s="1"/>
  <c r="G222" i="1"/>
  <c r="H222" i="1" s="1"/>
  <c r="G223" i="1"/>
  <c r="H223" i="1" s="1"/>
  <c r="G224" i="1"/>
  <c r="H224" i="1" s="1"/>
  <c r="G225" i="1"/>
  <c r="H225" i="1" s="1"/>
  <c r="G226" i="1"/>
  <c r="H226" i="1" s="1"/>
  <c r="H227" i="1"/>
  <c r="G228" i="1"/>
  <c r="H228" i="1" s="1"/>
  <c r="G229" i="1"/>
  <c r="H229" i="1" s="1"/>
  <c r="G230" i="1"/>
  <c r="H230" i="1" s="1"/>
  <c r="G231" i="1"/>
  <c r="H231" i="1" s="1"/>
  <c r="G232" i="1"/>
  <c r="H232" i="1" s="1"/>
  <c r="G233" i="1"/>
  <c r="H233" i="1" s="1"/>
  <c r="G234" i="1"/>
  <c r="H234" i="1" s="1"/>
  <c r="G235" i="1"/>
  <c r="H235" i="1" s="1"/>
  <c r="H236" i="1"/>
  <c r="G237" i="1"/>
  <c r="H237" i="1" s="1"/>
  <c r="G238" i="1"/>
  <c r="H238" i="1" s="1"/>
  <c r="G239" i="1"/>
  <c r="H239" i="1" s="1"/>
  <c r="G241" i="1"/>
  <c r="H241" i="1" s="1"/>
  <c r="G242" i="1"/>
  <c r="H242" i="1" s="1"/>
  <c r="G243" i="1"/>
  <c r="H243" i="1" s="1"/>
  <c r="G244" i="1"/>
  <c r="H244" i="1" s="1"/>
  <c r="G245" i="1"/>
  <c r="H245" i="1" s="1"/>
  <c r="G247" i="1"/>
  <c r="H247" i="1" s="1"/>
  <c r="G250" i="1"/>
  <c r="H250" i="1" s="1"/>
  <c r="G252" i="1"/>
  <c r="H252" i="1" s="1"/>
  <c r="G254" i="1"/>
  <c r="H254" i="1" s="1"/>
  <c r="G256" i="1"/>
  <c r="H256" i="1" s="1"/>
  <c r="G258" i="1"/>
  <c r="H258" i="1" s="1"/>
  <c r="G260" i="1"/>
  <c r="H260" i="1" s="1"/>
  <c r="G261" i="1"/>
  <c r="H261" i="1" s="1"/>
  <c r="G262" i="1"/>
  <c r="H262" i="1" s="1"/>
  <c r="H263" i="1"/>
  <c r="G264" i="1"/>
  <c r="H264" i="1" s="1"/>
  <c r="G265" i="1"/>
  <c r="H265" i="1" s="1"/>
  <c r="G266" i="1"/>
  <c r="H266" i="1" s="1"/>
  <c r="G267" i="1"/>
  <c r="H267" i="1" s="1"/>
  <c r="G269" i="1"/>
  <c r="H269" i="1" s="1"/>
  <c r="G270" i="1"/>
  <c r="H270" i="1" s="1"/>
  <c r="G271" i="1"/>
  <c r="H271" i="1" s="1"/>
  <c r="G272" i="1"/>
  <c r="H272" i="1" s="1"/>
  <c r="G274" i="1"/>
  <c r="H274" i="1" s="1"/>
  <c r="G275" i="1"/>
  <c r="H275" i="1" s="1"/>
  <c r="G276" i="1"/>
  <c r="H276" i="1" s="1"/>
  <c r="H277" i="1"/>
  <c r="G278" i="1"/>
  <c r="H278" i="1" s="1"/>
  <c r="G279" i="1"/>
  <c r="H279" i="1" s="1"/>
  <c r="G280" i="1"/>
  <c r="H280" i="1" s="1"/>
  <c r="G281" i="1"/>
  <c r="H281" i="1" s="1"/>
  <c r="G282" i="1"/>
  <c r="H282" i="1" s="1"/>
  <c r="G283" i="1"/>
  <c r="H283" i="1" s="1"/>
  <c r="G284" i="1"/>
  <c r="H284" i="1" s="1"/>
  <c r="G286" i="1"/>
  <c r="H286" i="1" s="1"/>
  <c r="G287" i="1"/>
  <c r="H287" i="1" s="1"/>
  <c r="G288" i="1"/>
  <c r="H288" i="1" s="1"/>
  <c r="G289" i="1"/>
  <c r="H289" i="1" s="1"/>
  <c r="H291" i="1"/>
  <c r="G293" i="1"/>
  <c r="H293" i="1" s="1"/>
  <c r="G294" i="1"/>
  <c r="H294" i="1" s="1"/>
  <c r="G295" i="1"/>
  <c r="H295" i="1" s="1"/>
  <c r="G296" i="1"/>
  <c r="H296" i="1" s="1"/>
  <c r="G297" i="1"/>
  <c r="H297" i="1" s="1"/>
  <c r="G298" i="1"/>
  <c r="H298" i="1" s="1"/>
  <c r="G299" i="1"/>
  <c r="H299" i="1" s="1"/>
  <c r="H300" i="1"/>
  <c r="G301" i="1"/>
  <c r="H301" i="1" s="1"/>
  <c r="G11" i="1"/>
  <c r="H11" i="1" s="1"/>
  <c r="H100" i="1" l="1"/>
  <c r="H86" i="1"/>
  <c r="H257" i="1"/>
  <c r="H255" i="1"/>
  <c r="H84" i="1"/>
  <c r="H253" i="1"/>
  <c r="H82" i="1"/>
  <c r="H155" i="1"/>
  <c r="H88" i="1"/>
  <c r="C10" i="2"/>
  <c r="H251" i="1"/>
  <c r="H246" i="1"/>
  <c r="H290" i="1"/>
  <c r="H249" i="1"/>
  <c r="H69" i="1"/>
  <c r="H194" i="1"/>
  <c r="H59" i="1"/>
  <c r="H185" i="1"/>
  <c r="H102" i="1"/>
  <c r="H173" i="1"/>
  <c r="H137" i="1"/>
  <c r="H90" i="1"/>
  <c r="H77" i="1"/>
  <c r="H55" i="1"/>
  <c r="H36" i="1"/>
  <c r="H65" i="1"/>
  <c r="H218" i="1"/>
  <c r="H190" i="1"/>
  <c r="H268" i="1"/>
  <c r="H207" i="1"/>
  <c r="H124" i="1"/>
  <c r="H62" i="1"/>
  <c r="H259" i="1"/>
  <c r="H163" i="1"/>
  <c r="H285" i="1"/>
  <c r="H240" i="1"/>
  <c r="H159" i="1"/>
  <c r="H106" i="1"/>
  <c r="H41" i="1"/>
  <c r="H292" i="1"/>
  <c r="H273" i="1"/>
  <c r="H131" i="1"/>
  <c r="H71" i="1"/>
  <c r="H176" i="1"/>
  <c r="H48" i="1"/>
  <c r="K10" i="2" l="1"/>
  <c r="E10" i="2"/>
  <c r="J10" i="2"/>
  <c r="F10" i="2"/>
  <c r="G10" i="2"/>
  <c r="H10" i="2"/>
  <c r="I10" i="2"/>
  <c r="C25" i="2"/>
  <c r="C49" i="2"/>
  <c r="C79" i="2"/>
  <c r="C37" i="2"/>
  <c r="C73" i="2"/>
  <c r="C67" i="2"/>
  <c r="C76" i="2"/>
  <c r="C88" i="2"/>
  <c r="C58" i="2"/>
  <c r="C94" i="2"/>
  <c r="C40" i="2"/>
  <c r="C91" i="2"/>
  <c r="C101" i="2"/>
  <c r="C104" i="2"/>
  <c r="C85" i="2"/>
  <c r="C64" i="2"/>
  <c r="C46" i="2"/>
  <c r="C70" i="2"/>
  <c r="C61" i="2"/>
  <c r="C43" i="2"/>
  <c r="C55" i="2"/>
  <c r="C82" i="2"/>
  <c r="C34" i="2"/>
  <c r="C116" i="2"/>
  <c r="C52" i="2"/>
  <c r="C13" i="2"/>
  <c r="C16" i="2"/>
  <c r="C28" i="2"/>
  <c r="C97" i="2"/>
  <c r="C107" i="2"/>
  <c r="C113" i="2"/>
  <c r="C19" i="2"/>
  <c r="C110" i="2"/>
  <c r="C119" i="2"/>
  <c r="C22" i="2"/>
  <c r="C31" i="2"/>
  <c r="H248" i="1"/>
  <c r="J31" i="2" l="1"/>
  <c r="F31" i="2"/>
  <c r="K31" i="2"/>
  <c r="E31" i="2"/>
  <c r="I31" i="2"/>
  <c r="G31" i="2"/>
  <c r="H31" i="2"/>
  <c r="E64" i="2"/>
  <c r="H64" i="2"/>
  <c r="K64" i="2"/>
  <c r="G64" i="2"/>
  <c r="I64" i="2"/>
  <c r="J64" i="2"/>
  <c r="I88" i="2"/>
  <c r="E88" i="2"/>
  <c r="J88" i="2"/>
  <c r="K88" i="2"/>
  <c r="F88" i="2"/>
  <c r="G88" i="2"/>
  <c r="H88" i="2"/>
  <c r="I28" i="2"/>
  <c r="J28" i="2"/>
  <c r="E28" i="2"/>
  <c r="K28" i="2"/>
  <c r="F28" i="2"/>
  <c r="H28" i="2"/>
  <c r="K91" i="2"/>
  <c r="G91" i="2"/>
  <c r="F91" i="2"/>
  <c r="H91" i="2"/>
  <c r="I91" i="2"/>
  <c r="J91" i="2"/>
  <c r="E91" i="2"/>
  <c r="F37" i="2"/>
  <c r="G37" i="2"/>
  <c r="E37" i="2"/>
  <c r="H37" i="2"/>
  <c r="J37" i="2"/>
  <c r="I37" i="2"/>
  <c r="K37" i="2"/>
  <c r="I113" i="2"/>
  <c r="F113" i="2"/>
  <c r="G113" i="2"/>
  <c r="H113" i="2"/>
  <c r="J113" i="2"/>
  <c r="E113" i="2"/>
  <c r="K113" i="2"/>
  <c r="I76" i="2"/>
  <c r="J76" i="2"/>
  <c r="K76" i="2"/>
  <c r="E76" i="2"/>
  <c r="F76" i="2"/>
  <c r="G76" i="2"/>
  <c r="H76" i="2"/>
  <c r="L10" i="2"/>
  <c r="G19" i="2"/>
  <c r="H19" i="2"/>
  <c r="K19" i="2"/>
  <c r="I19" i="2"/>
  <c r="J19" i="2"/>
  <c r="F19" i="2"/>
  <c r="E19" i="2"/>
  <c r="F22" i="2"/>
  <c r="G22" i="2"/>
  <c r="H22" i="2"/>
  <c r="I22" i="2"/>
  <c r="J22" i="2"/>
  <c r="E22" i="2"/>
  <c r="K22" i="2"/>
  <c r="H34" i="2"/>
  <c r="E34" i="2"/>
  <c r="F34" i="2"/>
  <c r="G34" i="2"/>
  <c r="I34" i="2"/>
  <c r="K34" i="2"/>
  <c r="J34" i="2"/>
  <c r="E40" i="2"/>
  <c r="H40" i="2"/>
  <c r="I40" i="2"/>
  <c r="G40" i="2"/>
  <c r="J40" i="2"/>
  <c r="K40" i="2"/>
  <c r="F40" i="2"/>
  <c r="K79" i="2"/>
  <c r="G79" i="2"/>
  <c r="F79" i="2"/>
  <c r="E79" i="2"/>
  <c r="H79" i="2"/>
  <c r="I79" i="2"/>
  <c r="J79" i="2"/>
  <c r="G116" i="2"/>
  <c r="E116" i="2"/>
  <c r="H116" i="2"/>
  <c r="I116" i="2"/>
  <c r="K116" i="2"/>
  <c r="J116" i="2"/>
  <c r="F116" i="2"/>
  <c r="E16" i="2"/>
  <c r="I16" i="2"/>
  <c r="J16" i="2"/>
  <c r="K16" i="2"/>
  <c r="H16" i="2"/>
  <c r="F16" i="2"/>
  <c r="G16" i="2"/>
  <c r="G85" i="2"/>
  <c r="H85" i="2"/>
  <c r="E85" i="2"/>
  <c r="I85" i="2"/>
  <c r="J85" i="2"/>
  <c r="K85" i="2"/>
  <c r="F85" i="2"/>
  <c r="F107" i="2"/>
  <c r="G107" i="2"/>
  <c r="H107" i="2"/>
  <c r="E107" i="2"/>
  <c r="I107" i="2"/>
  <c r="J107" i="2"/>
  <c r="K107" i="2"/>
  <c r="K13" i="2"/>
  <c r="I13" i="2"/>
  <c r="J13" i="2"/>
  <c r="H13" i="2"/>
  <c r="E13" i="2"/>
  <c r="G13" i="2"/>
  <c r="F13" i="2"/>
  <c r="G104" i="2"/>
  <c r="H104" i="2"/>
  <c r="I104" i="2"/>
  <c r="K104" i="2"/>
  <c r="J104" i="2"/>
  <c r="F104" i="2"/>
  <c r="E104" i="2"/>
  <c r="G49" i="2"/>
  <c r="F49" i="2"/>
  <c r="H49" i="2"/>
  <c r="I49" i="2"/>
  <c r="J49" i="2"/>
  <c r="K49" i="2"/>
  <c r="E49" i="2"/>
  <c r="F43" i="2"/>
  <c r="G43" i="2"/>
  <c r="H43" i="2"/>
  <c r="I43" i="2"/>
  <c r="K43" i="2"/>
  <c r="E43" i="2"/>
  <c r="F61" i="2"/>
  <c r="E61" i="2"/>
  <c r="H61" i="2"/>
  <c r="I61" i="2"/>
  <c r="J61" i="2"/>
  <c r="K61" i="2"/>
  <c r="I119" i="2"/>
  <c r="H119" i="2"/>
  <c r="J119" i="2"/>
  <c r="K119" i="2"/>
  <c r="E119" i="2"/>
  <c r="F119" i="2"/>
  <c r="G119" i="2"/>
  <c r="F82" i="2"/>
  <c r="I82" i="2"/>
  <c r="G82" i="2"/>
  <c r="E82" i="2"/>
  <c r="H82" i="2"/>
  <c r="J82" i="2"/>
  <c r="K82" i="2"/>
  <c r="F70" i="2"/>
  <c r="G70" i="2"/>
  <c r="H70" i="2"/>
  <c r="I70" i="2"/>
  <c r="J70" i="2"/>
  <c r="K70" i="2"/>
  <c r="E70" i="2"/>
  <c r="F94" i="2"/>
  <c r="G94" i="2"/>
  <c r="H94" i="2"/>
  <c r="I94" i="2"/>
  <c r="J94" i="2"/>
  <c r="K94" i="2"/>
  <c r="E94" i="2"/>
  <c r="K67" i="2"/>
  <c r="G67" i="2"/>
  <c r="F67" i="2"/>
  <c r="H67" i="2"/>
  <c r="J67" i="2"/>
  <c r="E67" i="2"/>
  <c r="I67" i="2"/>
  <c r="K110" i="2"/>
  <c r="J110" i="2"/>
  <c r="F110" i="2"/>
  <c r="G110" i="2"/>
  <c r="H110" i="2"/>
  <c r="I110" i="2"/>
  <c r="E110" i="2"/>
  <c r="G97" i="2"/>
  <c r="H97" i="2"/>
  <c r="K97" i="2"/>
  <c r="I97" i="2"/>
  <c r="J97" i="2"/>
  <c r="E97" i="2"/>
  <c r="F97" i="2"/>
  <c r="I52" i="2"/>
  <c r="J52" i="2"/>
  <c r="K52" i="2"/>
  <c r="E52" i="2"/>
  <c r="H52" i="2"/>
  <c r="F52" i="2"/>
  <c r="G52" i="2"/>
  <c r="H55" i="2"/>
  <c r="F55" i="2"/>
  <c r="E55" i="2"/>
  <c r="G55" i="2"/>
  <c r="I55" i="2"/>
  <c r="J55" i="2"/>
  <c r="K46" i="2"/>
  <c r="J46" i="2"/>
  <c r="F46" i="2"/>
  <c r="G46" i="2"/>
  <c r="H46" i="2"/>
  <c r="E46" i="2"/>
  <c r="I46" i="2"/>
  <c r="I101" i="2"/>
  <c r="J101" i="2"/>
  <c r="K101" i="2"/>
  <c r="E101" i="2"/>
  <c r="G101" i="2"/>
  <c r="F101" i="2"/>
  <c r="J58" i="2"/>
  <c r="K58" i="2"/>
  <c r="E58" i="2"/>
  <c r="F58" i="2"/>
  <c r="H58" i="2"/>
  <c r="I58" i="2"/>
  <c r="G73" i="2"/>
  <c r="H73" i="2"/>
  <c r="I73" i="2"/>
  <c r="J73" i="2"/>
  <c r="K73" i="2"/>
  <c r="E73" i="2"/>
  <c r="F73" i="2"/>
  <c r="K25" i="2"/>
  <c r="J25" i="2"/>
  <c r="F25" i="2"/>
  <c r="G25" i="2"/>
  <c r="E25" i="2"/>
  <c r="H25" i="2"/>
  <c r="I25" i="2"/>
  <c r="G61" i="2"/>
  <c r="K55" i="2"/>
  <c r="C120" i="2"/>
  <c r="G28" i="2"/>
  <c r="J43" i="2"/>
  <c r="F64" i="2"/>
  <c r="H101" i="2"/>
  <c r="G58" i="2"/>
  <c r="L25" i="2" l="1"/>
  <c r="L82" i="2"/>
  <c r="L13" i="2"/>
  <c r="L40" i="2"/>
  <c r="L22" i="2"/>
  <c r="L19" i="2"/>
  <c r="L110" i="2"/>
  <c r="L91" i="2"/>
  <c r="L49" i="2"/>
  <c r="L34" i="2"/>
  <c r="L58" i="2"/>
  <c r="L52" i="2"/>
  <c r="L104" i="2"/>
  <c r="L28" i="2"/>
  <c r="L37" i="2"/>
  <c r="L31" i="2"/>
  <c r="L67" i="2"/>
  <c r="L101" i="2"/>
  <c r="L97" i="2"/>
  <c r="L79" i="2"/>
  <c r="L88" i="2"/>
  <c r="L73" i="2"/>
  <c r="L113" i="2"/>
  <c r="L55" i="2"/>
  <c r="L64" i="2"/>
  <c r="L70" i="2"/>
  <c r="L119" i="2"/>
  <c r="L116" i="2"/>
  <c r="L43" i="2"/>
  <c r="L61" i="2"/>
  <c r="L94" i="2"/>
  <c r="L85" i="2"/>
  <c r="L76" i="2"/>
  <c r="C9" i="2"/>
  <c r="C12" i="2"/>
  <c r="L107" i="2"/>
  <c r="L46" i="2"/>
  <c r="C27" i="2"/>
  <c r="C69" i="2"/>
  <c r="C33" i="2"/>
  <c r="C24" i="2"/>
  <c r="C112" i="2"/>
  <c r="F120" i="2"/>
  <c r="C45" i="2"/>
  <c r="G120" i="2"/>
  <c r="C87" i="2"/>
  <c r="C63" i="2"/>
  <c r="H120" i="2"/>
  <c r="C36" i="2"/>
  <c r="L16" i="2"/>
  <c r="C106" i="2"/>
  <c r="C60" i="2"/>
  <c r="C54" i="2"/>
  <c r="C72" i="2"/>
  <c r="C100" i="2"/>
  <c r="C30" i="2"/>
  <c r="C48" i="2"/>
  <c r="E120" i="2"/>
  <c r="C51" i="2"/>
  <c r="C75" i="2"/>
  <c r="J120" i="2"/>
  <c r="C84" i="2"/>
  <c r="C78" i="2"/>
  <c r="C57" i="2"/>
  <c r="C42" i="2"/>
  <c r="C109" i="2"/>
  <c r="C66" i="2"/>
  <c r="C96" i="2"/>
  <c r="K120" i="2"/>
  <c r="C81" i="2"/>
  <c r="C90" i="2"/>
  <c r="C18" i="2"/>
  <c r="C21" i="2"/>
  <c r="C103" i="2"/>
  <c r="C115" i="2"/>
  <c r="C93" i="2"/>
  <c r="C118" i="2"/>
  <c r="C39" i="2"/>
  <c r="I120" i="2"/>
  <c r="C15" i="2"/>
  <c r="D120" i="2" l="1"/>
  <c r="L120" i="2"/>
  <c r="J122" i="2"/>
  <c r="J124" i="2"/>
  <c r="E122" i="2"/>
  <c r="E124" i="2"/>
  <c r="F122" i="2"/>
  <c r="F124" i="2"/>
  <c r="G122" i="2"/>
  <c r="G124" i="2"/>
  <c r="H122" i="2"/>
  <c r="H124" i="2"/>
  <c r="I122" i="2"/>
  <c r="I124" i="2"/>
  <c r="K122" i="2"/>
  <c r="K124" i="2"/>
  <c r="L124" i="2" l="1"/>
  <c r="E126" i="2"/>
  <c r="F126" i="2" s="1"/>
  <c r="G126" i="2" s="1"/>
  <c r="H126" i="2" s="1"/>
  <c r="I126" i="2" s="1"/>
  <c r="J126" i="2" s="1"/>
  <c r="K126" i="2" s="1"/>
  <c r="L126" i="2" s="1"/>
  <c r="L122" i="2"/>
  <c r="E128" i="2"/>
  <c r="F128" i="2" s="1"/>
  <c r="G128" i="2" s="1"/>
  <c r="H128" i="2" s="1"/>
  <c r="I128" i="2" s="1"/>
  <c r="J128" i="2" s="1"/>
  <c r="K128" i="2" s="1"/>
  <c r="L128" i="2" s="1"/>
</calcChain>
</file>

<file path=xl/comments1.xml><?xml version="1.0" encoding="utf-8"?>
<comments xmlns="http://schemas.openxmlformats.org/spreadsheetml/2006/main">
  <authors>
    <author>Delson</author>
  </authors>
  <commentList>
    <comment ref="F11" authorId="0" shapeId="0">
      <text>
        <r>
          <rPr>
            <b/>
            <sz val="9"/>
            <color indexed="81"/>
            <rFont val="Segoe UI"/>
            <family val="2"/>
          </rPr>
          <t>PREENCHER SOMENTE AS CÉLULAS EM AMARELO</t>
        </r>
        <r>
          <rPr>
            <sz val="9"/>
            <color indexed="81"/>
            <rFont val="Segoe UI"/>
            <family val="2"/>
          </rPr>
          <t xml:space="preserve">
</t>
        </r>
      </text>
    </comment>
  </commentList>
</comments>
</file>

<file path=xl/sharedStrings.xml><?xml version="1.0" encoding="utf-8"?>
<sst xmlns="http://schemas.openxmlformats.org/spreadsheetml/2006/main" count="1300" uniqueCount="724">
  <si>
    <t>1.</t>
  </si>
  <si>
    <t>OBRA P1: REFORMA DA PRAÇA MARIA ELÍDIA</t>
  </si>
  <si>
    <t>-</t>
  </si>
  <si>
    <t>1.1.</t>
  </si>
  <si>
    <t>_SERVIÇOS PRELIMINARES</t>
  </si>
  <si>
    <t>1.1.1.</t>
  </si>
  <si>
    <t>103689</t>
  </si>
  <si>
    <t>FORNECIMENTO E INSTALAÇÃO DE PLACA DE OBRA COM CHAPA GALVANIZADA E ESTRUTURA DE MADEIRA. AF_03/2022_PS</t>
  </si>
  <si>
    <t>M2</t>
  </si>
  <si>
    <t>1.1.2.</t>
  </si>
  <si>
    <t>TAPUME COM TELA DE POLIETILENO, H: 1,20M, INCLUSIVE SUPORTES DE FIXAÇÃO (SICRO 5213840)</t>
  </si>
  <si>
    <t>1.1.3.</t>
  </si>
  <si>
    <t>98459</t>
  </si>
  <si>
    <t>TAPUME COM TELHA METÁLICA. AF_05/2018</t>
  </si>
  <si>
    <t>1.2.</t>
  </si>
  <si>
    <t>INSTALAÇÕES DE OBRA</t>
  </si>
  <si>
    <t>1.2.1.</t>
  </si>
  <si>
    <t>10777</t>
  </si>
  <si>
    <t>MÊS</t>
  </si>
  <si>
    <t>1.3.</t>
  </si>
  <si>
    <t>_ADMINISTRAÇÃO DA OBRA / VIGILÂNCIA DA OBRA (7 MESES)</t>
  </si>
  <si>
    <t>1.3.1.</t>
  </si>
  <si>
    <t>ADMINISTRAÇÃO LOCAL DA OBRA (90777A / 93527A) / VIGILÂNCIA DA OBRA EM TEMPO INTEGRAL (7 MESES), EXCETO NO HORÁRIO DE FUNCIONAMENTO DA OBRA (SINAPI 100289 / 88326)</t>
  </si>
  <si>
    <t>1.4.</t>
  </si>
  <si>
    <t>_DEMOLIÇÃO E REMOÇÃO</t>
  </si>
  <si>
    <t>1.4.1.</t>
  </si>
  <si>
    <t>REMOÇÃO DE PISO DE BLOCO INTERTRAVADO OU DE PEDRA PORTUGUESA, DE FORMA MANUAL, COM REAPROVEITAMENTO. AF_09/2023</t>
  </si>
  <si>
    <t>1.4.2.</t>
  </si>
  <si>
    <t>97635</t>
  </si>
  <si>
    <t>1.4.3.</t>
  </si>
  <si>
    <t>97629</t>
  </si>
  <si>
    <t>DEMOLIÇÃO DE LAJES, EM CONCRETO ARMADO, DE FORMA MECANIZADA COM MARTELETE, SEM REAPROVEITAMENTO. AF_09/2023</t>
  </si>
  <si>
    <t>M3</t>
  </si>
  <si>
    <t>1.4.4.</t>
  </si>
  <si>
    <t>97636</t>
  </si>
  <si>
    <t>DEMOLIÇÃO PARCIAL DE PAVIMENTO ASFÁLTICO, DE FORMA MECANIZADA, SEM REAPROVEITAMENTO. AF_09/2023</t>
  </si>
  <si>
    <t>1.4.5.</t>
  </si>
  <si>
    <t>98524</t>
  </si>
  <si>
    <t>LIMPEZA MANUAL DE VEGETAÇÃO EM TERRENO COM ENXADA.AF_05/2018</t>
  </si>
  <si>
    <t>1.4.6.</t>
  </si>
  <si>
    <t>ESCAVAÇÃO / ESPALHAMENTO MANUAL DE AREIA DO PLAYGROUND (SINAPI 97082)</t>
  </si>
  <si>
    <t>1.4.7.</t>
  </si>
  <si>
    <t>97622</t>
  </si>
  <si>
    <t>DEMOLIÇÃO DE ALVENARIA DE BLOCO FURADO, DE FORMA MANUAL, SEM REAPROVEITAMENTO. AF_09/2023</t>
  </si>
  <si>
    <t>1.4.8.</t>
  </si>
  <si>
    <t>REMOÇÃO DE ALAMBRADO DA QUADRA, C: 90,67M, H: 4,00M A 6,00M (H ADOTADA: 5,00M), SEM REAPROVEITAMENTO, INCLUSIVE AFASTAMENTO (ED-48434 / SINAPI 88309 / 88316)</t>
  </si>
  <si>
    <t>1.4.9.</t>
  </si>
  <si>
    <t>REMOÇÃO DE ALAMBRADO DO PLAYGROUND, C: 60,42M, H: 1,10M, SEM REAPROVEITAMENTO, INCLUSIVE AFASTAMENTO (ED-48434 / SINAPI 88309 / 88316)</t>
  </si>
  <si>
    <t>1.4.10.</t>
  </si>
  <si>
    <t>1.4.11.</t>
  </si>
  <si>
    <t>REMOÇÃO MANUAL DE MEIO-FIO PRÉ-MOLDADO DE CONCRETO (SINAPI 97639)</t>
  </si>
  <si>
    <t>1.4.12.</t>
  </si>
  <si>
    <t>DEMOLIÇÃO DE ALVENARIA PARA QUALQUER TIPO DE BLOCO, DE FORMA MECANIZADA, SEM REAPROVEITAMENTO. AF_09/2023</t>
  </si>
  <si>
    <t>1.4.13.</t>
  </si>
  <si>
    <t>DEMOLIÇÃO DE PILARES E VIGAS EM CONCRETO ARMADO, DE FORMA MECANIZADA COM MARTELETE, SEM REAPROVEITAMENTO. AF_09/2023</t>
  </si>
  <si>
    <t>1.4.14.</t>
  </si>
  <si>
    <t>104790</t>
  </si>
  <si>
    <t>DEMOLIÇÃO DE PISO DE CONCRETO SIMPLES, DE FORMA MECANIZADA COM MARTELETE, SEM REAPROVEITAMENTO. AF_09/2023</t>
  </si>
  <si>
    <t>1.4.15.</t>
  </si>
  <si>
    <t>CARGA, MANOBRA E DESCARGA DE ENTULHO EM CAMINHÃO BASCULANTE 10 M³ - CARGA COM ESCAVADEIRA HIDRÁULICA  (CAÇAMBA DE 0,80 M³ / 111 HP) E DESCARGA LIVRE (UNIDADE: M3). AF_07/2020</t>
  </si>
  <si>
    <t>1.4.16.</t>
  </si>
  <si>
    <t>95875</t>
  </si>
  <si>
    <t>TRANSPORTE COM CAMINHÃO BASCULANTE DE 10 M³, EM VIA URBANA PAVIMENTADA, DMT ATÉ 30 KM (UNIDADE: M3XKM). AF_07/2020</t>
  </si>
  <si>
    <t>M3XKM</t>
  </si>
  <si>
    <t>1.4.17.</t>
  </si>
  <si>
    <t>1.5.</t>
  </si>
  <si>
    <t>_MOVIMENTO DE TERRA</t>
  </si>
  <si>
    <t>1.5.1.</t>
  </si>
  <si>
    <t>ESCAVAÇÃO HORIZONTAL, INCLUINDO CARGA, DESCARGA E TRANSPORTE EM SOLO DE 1A CATEGORIA COM TRATOR DE ESTEIRAS (100HP/LÂMINA: 2,19M3) E CAMINHÃO BASCULANTE DE 10M3, DMT ATÉ 200M. AF_07/2020</t>
  </si>
  <si>
    <t>1.5.2.</t>
  </si>
  <si>
    <t>REATERRO MANUAL DE VALAS, COM COMPACTADOR DE SOLOS DE PERCUSSÃO. AF_08/2023</t>
  </si>
  <si>
    <t>1.5.3.</t>
  </si>
  <si>
    <t>1.5.4.</t>
  </si>
  <si>
    <t>1.6.</t>
  </si>
  <si>
    <t>_PAVIMENTO INTERTRAVADO DA PRAÇA: TRECHO 1/2</t>
  </si>
  <si>
    <t>1.6.1.</t>
  </si>
  <si>
    <t>EXECUÇÃO DE PAVIMENTO EM PISO INTERTRAVADO, COM BLOCO RETANGULAR COR NATURAL DE 20 X 10 CM, ESPESSURA 6 CM. AF_10/2022</t>
  </si>
  <si>
    <t>1.6.2.</t>
  </si>
  <si>
    <t>EXECUÇÃO DE PAVIMENTO EM PISO INTERTRAVADO, COM BLOCO RETANGULAR COLORIDO DE 20 X 10 CM, ESPESSURA 6 CM. AF_10/2022</t>
  </si>
  <si>
    <t>1.6.3.</t>
  </si>
  <si>
    <t>CARGA, MANOBRA E DESCARGA DE SOLOS E MATERIAIS GRANULARES EM CAMINHÃO BASCULANTE 10 M³ - CARGA COM PÁ CARREGADEIRA (CAÇAMBA DE 1,7 A 2,8 M³ / 128 HP) E DESCARGA LIVRE (UNIDADE: M3). AF_07/2020</t>
  </si>
  <si>
    <t>1.6.4.</t>
  </si>
  <si>
    <t>TRANSPORTE COM CAMINHÃO BASCULANTE DE 10 M³, EM VIA URBANA PAVIMENTADA, DMT ATÉ 30 KM (UNIDADE: TXKM). AF_07/2020</t>
  </si>
  <si>
    <t>TXKM</t>
  </si>
  <si>
    <t>1.6.5.</t>
  </si>
  <si>
    <t>1.6.6.</t>
  </si>
  <si>
    <t>PISO PODOTÁTIL DE CONCRETO, ALERTA / DIRECIONAL, APLICADO EM PISO (20X20CM) COM JUNTA SECA, COR VERMELHO/AMARELO, ASSENTAMENTO COM ARGAMASSA COLANTE ACII, INCLUSIVE FORNECIMENTO E INSTALAÇÃO (SINAPI 104658)</t>
  </si>
  <si>
    <t>1.7.</t>
  </si>
  <si>
    <t>_PAVIMENTO INTERTRAVADO DA PRAÇA: TRECHO 2/2</t>
  </si>
  <si>
    <t>1.7.1.</t>
  </si>
  <si>
    <t>92397</t>
  </si>
  <si>
    <t>1.7.2.</t>
  </si>
  <si>
    <t>93680</t>
  </si>
  <si>
    <t>1.7.3.</t>
  </si>
  <si>
    <t>100974</t>
  </si>
  <si>
    <t>1.7.4.</t>
  </si>
  <si>
    <t>95878</t>
  </si>
  <si>
    <t>1.7.5.</t>
  </si>
  <si>
    <t>1.7.6.</t>
  </si>
  <si>
    <t>1.8.</t>
  </si>
  <si>
    <t>_PAVIMENTAÇÃO DE QUADRA: SUB-BASE</t>
  </si>
  <si>
    <t>1.8.1.</t>
  </si>
  <si>
    <t>ATERRO MANUAL DE VALAS COM EMPRÉSTIMO DE SAIBRO E COMPACTAÇÃO MECANIZADA, CONFORME PROJETO (SINAPI 94319)</t>
  </si>
  <si>
    <t>1.8.2.</t>
  </si>
  <si>
    <t>1.8.3.</t>
  </si>
  <si>
    <t>1.9.</t>
  </si>
  <si>
    <t>_PAVIMENTAÇÃO DE QUADRA: PISO DE CONCRETO (TRECHO 1/2)</t>
  </si>
  <si>
    <t>1.9.1.</t>
  </si>
  <si>
    <t>EXECUÇÃO DE PISO DE CONCRETO FCK 25MPA, MOLDADO IN LOCO, USINADO, ACABAMENTO LISO / NIVELADO A LASER, ESPESSURA 8 CM, ARMADO COM AÇO CA-50 5MM, INCLUSIVE LASTRO DE CONCRETO MAGRO E=3CM, LONA PLÁSTICA E ACAB. POLIDO E CAMADA DE H=0,20M DE SAIBRO COMPACTADO , CONFORME PROJETO (SINAPI 103075)</t>
  </si>
  <si>
    <t>1.9.2.</t>
  </si>
  <si>
    <t>EXECUÇÃO DE JUNTAS DE CONTRAÇÃO PARA PAVIMENTOS DE CONCRETO. AF_04/2022</t>
  </si>
  <si>
    <t>M</t>
  </si>
  <si>
    <t>1.10.</t>
  </si>
  <si>
    <t>_PAVIMENTAÇÃO DE QUADRA: PISO DE CONCRETO (TRECHO 2/2)</t>
  </si>
  <si>
    <t>1.10.1.</t>
  </si>
  <si>
    <t>1.10.2.</t>
  </si>
  <si>
    <t>97114</t>
  </si>
  <si>
    <t>1.11.</t>
  </si>
  <si>
    <t>_PAVIMENTAÇÃO DE QUADRA: PINTURA DE PISO</t>
  </si>
  <si>
    <t>1.11.1.</t>
  </si>
  <si>
    <t>99814</t>
  </si>
  <si>
    <t>LIMPEZA DE SUPERFÍCIE COM JATO DE ALTA PRESSÃO. AF_04/2019</t>
  </si>
  <si>
    <t>1.11.2.</t>
  </si>
  <si>
    <t>102492</t>
  </si>
  <si>
    <t>PINTURA DE PISO COM TINTA ACRÍLICA, APLICAÇÃO MANUAL, 3 DEMÃOS, INCLUSO FUNDO PREPARADOR. AF_05/2021</t>
  </si>
  <si>
    <t>1.11.3.</t>
  </si>
  <si>
    <t>102504</t>
  </si>
  <si>
    <t>PINTURA DE DEMARCAÇÃO DE QUADRA POLIESPORTIVA COM TINTA ACRÍLICA, E = 5 CM, APLICAÇÃO MANUAL. AF_05/2021</t>
  </si>
  <si>
    <t>1.12.</t>
  </si>
  <si>
    <t>_MEIO-FIO</t>
  </si>
  <si>
    <t>1.12.1.</t>
  </si>
  <si>
    <t>94273</t>
  </si>
  <si>
    <t>ASSENTAMENTO DE GUIA (MEIO-FIO) EM TRECHO RETO, CONFECCIONADA EM CONCRETO PRÉ-FABRICADO, DIMENSÕES 100X15X13X30 CM (COMPRIMENTO X BASE INFERIOR X BASE SUPERIOR X ALTURA), PARA VIAS URBANAS (USO VIÁRIO). AF_06/2016</t>
  </si>
  <si>
    <t>1.13.</t>
  </si>
  <si>
    <t>_CALÇADA</t>
  </si>
  <si>
    <t>1.13.1.</t>
  </si>
  <si>
    <t>LASTRO COM MATERIAL GRANULAR (PEDRA BRITADA N.1 E PEDRA BRITADA N.2), APLICADO EM PISOS OU LAJES SOBRE SOLO, ESPESSURA DE *10 CM*. AF_07/2019</t>
  </si>
  <si>
    <t>1.13.2.</t>
  </si>
  <si>
    <t>CALÇADA DE PEDESTRES EM CONCRETO 20 MPA, PREPARO MECÂNICO, ACAB. VASSOURADO, H: 0,08M, INCLUSIVE FORNECIMENTO E COLOCAÇÃO DOS TENTOS DE ARDÓSIA H=0,08M, E=0,01M, ESPAÇ.: 1,20M, CONFORME PROJETO (SINAPI 101747)</t>
  </si>
  <si>
    <t>1.13.3.</t>
  </si>
  <si>
    <t>1.13.4.</t>
  </si>
  <si>
    <t>1.13.5.</t>
  </si>
  <si>
    <t>1.14.</t>
  </si>
  <si>
    <t>_RAMPA DE CONCRETO</t>
  </si>
  <si>
    <t>1.14.1.</t>
  </si>
  <si>
    <t>100324</t>
  </si>
  <si>
    <t>1.14.2.</t>
  </si>
  <si>
    <t>RAMPA DE PEDESTRES EM CONCRETO 20 MPA, PREPARO MECÂNICO, ACAB. VASSOURADO, H: 0,08M, INCLUSIVE FORNECIMENTO E COLOCAÇÃO DOS TENTOS DE ARDÓSIA H=0,08M, E=0,01M, ESPAÇ. 1,20M, CONFORME PROJETO (SINAPI 101747)</t>
  </si>
  <si>
    <t>1.14.3.</t>
  </si>
  <si>
    <t>1.14.4.</t>
  </si>
  <si>
    <t>1.15.</t>
  </si>
  <si>
    <t>_PLAYGROUND: ALAMBRADO (TRECHO 1/2)</t>
  </si>
  <si>
    <t>1.15.1.</t>
  </si>
  <si>
    <t>ALAMBRADO PARA PLAYGROUND, ESTRUTURADO POR TUBOS DE ACO GALVANIZADO (VERTICAIS: Ø 3", HORIZONTAIS: Ø 1.1/2") E TELA DE ARAME GALVANIZADO, FIO 12 BWG E MALHA QUADRADA 5x5CM SOLDADA EM QUADROS DE CANTONEIRA DE AÇO (ABAS IGUAIS 3/4" x 3,17MM), CONFORME PROJETO, EXCETO MURETA DE ALVENARIA (SINAPI 102363)</t>
  </si>
  <si>
    <t>1.16.</t>
  </si>
  <si>
    <t>_PLAYGROUND: ALAMBRADO (TRECHO 2/2)</t>
  </si>
  <si>
    <t>1.16.1.</t>
  </si>
  <si>
    <t>1.17.</t>
  </si>
  <si>
    <t>_PLAYGROUND: PORTÓES</t>
  </si>
  <si>
    <t>1.17.1.</t>
  </si>
  <si>
    <t>PORTÃO PARA PLAYGROUND COM ESTRUTURA TUBULAR Ø 3" E FECHAMENTO EM TELA MALHA 5X5CM, 1 UNID COM L: 1,50M / H: 1,50M, INCLUSIVE CADEADO, COMPLETO, FORNECIDO E INSTALADO, CONFORME PROJETO E DETALHAMENTO (SINAPI 102362)</t>
  </si>
  <si>
    <t>1.18.</t>
  </si>
  <si>
    <t>_PLAYGROUND: MURETA DE ALVENARIA</t>
  </si>
  <si>
    <t>1.18.1.</t>
  </si>
  <si>
    <t>MURETA PARA PLAYGROUND EM BLOCO DE CONCRETO COM ACABAMENTO REVESTIDO, ESP.15CM, ALTURA DE 0,22M, COM BALDRAME DE CONCRETO ARMADO, INCLUSIVE ESCAVAÇÃO, TRANSPORTE E RETIRADA DO MATERIAL ESCAVADO, CHAPISCO/REBOCO COM ARGAMASSA (CIMENTO E AREIA), FUNDO SELADOR ACRÍLICO EM 1 DEMÃO E PINTURA LÁTEX ACRÍLICA EM DUAS DEMÃOS (CONFORME PROJETO E DETALHAMENTO) (DIVERSOS SINAPI)</t>
  </si>
  <si>
    <t>1.19.</t>
  </si>
  <si>
    <t>_PAISAGISMO</t>
  </si>
  <si>
    <t>1.19.1.</t>
  </si>
  <si>
    <t>FORNECIMENTO E PLANTIO DE GRAMA ESMERALDA EM PLACAS (SINAPI 98504)</t>
  </si>
  <si>
    <t>1.19.2.</t>
  </si>
  <si>
    <t>REMOÇÃO E REPLANTIO DE ÁRVORE DE MÉDIO PORTE EXISTENTE NO LOCAL, ESTIMATIVA: 250KG*, INCLUSIVE IÇAMENTO E APLICAÇÃO DE ADUBO E CALCÁRIO (SINAPI 98511/98520/92258*)</t>
  </si>
  <si>
    <t>1.19.3.</t>
  </si>
  <si>
    <t>98516A</t>
  </si>
  <si>
    <t>FORNECIMENTO E PLANTIO DE PALMEIRA (ARECA DE LOCUBA) COM ALTURA DE MUDA MENOR OU IGUAL A 2,00 M (SINAPI 98516)</t>
  </si>
  <si>
    <t>1.19.4.</t>
  </si>
  <si>
    <t>FORNECIMENTO E PLANTIO DE ÁRVORE PAU-FORMIGA COM ALTURA MÉDIA DE 2,00M, INCLUSIVE PLANTIO (COTAÇÃO / SINAPI 98516)</t>
  </si>
  <si>
    <t>1.19.5.</t>
  </si>
  <si>
    <t>98511A</t>
  </si>
  <si>
    <t>FORNECIMENTO E PLANTIO DE ÁRVORE ORNAMENTAL (AROEIRA-SALSA) COM ALTURA DE MUDA MAIOR QUE 2,00 M E MENOR OU IGUAL A 4,00 M (SINAPI 98511)</t>
  </si>
  <si>
    <t>1.19.6.</t>
  </si>
  <si>
    <t>FORNECIMENTO DE ÁRVORE PAU-MULATO COM ALTURA MÉDIA DE 2,00M, INCLUSIVE PLANTIO (ED-25489 / SINAPI 98516)</t>
  </si>
  <si>
    <t>1.19.7.</t>
  </si>
  <si>
    <t>98511B</t>
  </si>
  <si>
    <t>FORNECIMENTO E PLANTIO DE ÁRVORE ORNAMENTAL (IPÊ-BRANCO) COM ALTURA DE MUDA MAIOR QUE 2,00 M E MENOR OU IGUAL A 4,00 M (SINAPI 98511)</t>
  </si>
  <si>
    <t>1.19.8.</t>
  </si>
  <si>
    <t>98509A</t>
  </si>
  <si>
    <t>FORNECIMENTO E PLANTIO DE ARBUSTO (GUAIMBÉ) (SINAPI 98509)</t>
  </si>
  <si>
    <t>1.19.9.</t>
  </si>
  <si>
    <t>98520</t>
  </si>
  <si>
    <t>APLICAÇÃO DE ADUBO EM SOLO. AF_05/2018</t>
  </si>
  <si>
    <t>1.20.</t>
  </si>
  <si>
    <t>_FLOREIRA DE ALVENARIA</t>
  </si>
  <si>
    <t>1.20.1.</t>
  </si>
  <si>
    <t>EXECUÇÃO DE FLOREIRA DE ALVENARIA EM BLOCO DE CONCRETO, H=0,20M A 0,40M, CONFORME PROJETO E DETALHAMENTO (SINAPI 89478 / 103318 / 98557 / 96542 / 96543 / 96545 / 96546 / 97090)</t>
  </si>
  <si>
    <t>1.21.</t>
  </si>
  <si>
    <t>_CANTEIROS EM MEIO-FIO</t>
  </si>
  <si>
    <t>1.21.1.</t>
  </si>
  <si>
    <t>ASSENTAMENTO DE GUIA (MEIO-FIO) EM TRECHO RETO, CONFECCIONADA EM CONCRETO PRÉ-FABRICADO, DIMENSÕES 100X15X13X20 CM (COMPRIMENTO X BASE INFERIOR X BASE SUPERIOR X ALTURA), PARA URBANIZAÇÃO INTERNA DE EMPREENDIMENTOS. AF_06/2016</t>
  </si>
  <si>
    <t>1.21.2.</t>
  </si>
  <si>
    <t>PINTURA DE MEIO-FIO COM TINTA BRANCA A BASE DE CAL (CAIAÇÃO). AF_05/2021</t>
  </si>
  <si>
    <t>1.22.</t>
  </si>
  <si>
    <t>ITEM ELIMINADO: PINTURA DE DELIMITAÇÃO DA PISTA DE CAMINHADA</t>
  </si>
  <si>
    <t>1.23.</t>
  </si>
  <si>
    <t>_MOBILIÁRIOS FIXOS: BANCOS E MESAS DE JOGOS REAPROVEITADOS</t>
  </si>
  <si>
    <t>1.23.1.</t>
  </si>
  <si>
    <t>ESCAVAÇÃO MANUAL PARA BLOCO DE COROAMENTO OU SAPATA (INCLUINDO ESCAVAÇÃO PARA COLOCAÇÃO DE FÔRMAS). AF_06/2017</t>
  </si>
  <si>
    <t>1.23.2.</t>
  </si>
  <si>
    <t>1.23.3.</t>
  </si>
  <si>
    <t>1.23.4.</t>
  </si>
  <si>
    <t>1.23.5.</t>
  </si>
  <si>
    <t>1.23.6.</t>
  </si>
  <si>
    <t>ARMAÇÃO DE PILAR OU VIGA DE ESTRUTURA CONVENCIONAL DE CONCRETO ARMADO UTILIZANDO AÇO CA-50 DE 6,3 MM - MONTAGEM. AF_06/2022</t>
  </si>
  <si>
    <t>KG</t>
  </si>
  <si>
    <t>1.23.7.</t>
  </si>
  <si>
    <t>1.23.8.</t>
  </si>
  <si>
    <t>1.23.9.</t>
  </si>
  <si>
    <t>FABRICAÇÃO, MONTAGEM E DESMONTAGEM DE FÔRMA PARA BLOCO DE COROAMENTO, EM CHAPA DE MADEIRA COMPENSADA RESINADA, E=17 MM, 4 UTILIZAÇÕES. AF_06/2017</t>
  </si>
  <si>
    <t>1.23.10.</t>
  </si>
  <si>
    <t>1.23.11.</t>
  </si>
  <si>
    <t>1.23.12.</t>
  </si>
  <si>
    <t>CONCRETAGEM DE BLOCOS DE CONCRETO, FCK 20 MPA, COM USO DE JERICA, INCLUSIVE LANÇAMENTO, ADENSAMENTO E ACABAMENTO, PARA APOIO DO MOBILIÁRIO FIXO REAPROVEITADO (SINAPI 96555)</t>
  </si>
  <si>
    <t>1.23.13.</t>
  </si>
  <si>
    <t>1.23.14.</t>
  </si>
  <si>
    <t>1.23.15.</t>
  </si>
  <si>
    <t>REMOÇÃO E REPOSICIONAMENTO DE MESA EM ARGAMASSA ARMADA E BANCOS INDIVIDUAIS PARA REAPROVEITAMENTO, CONFORME PROJETO (ED-48360 / SINAPI 88309 / 88316)</t>
  </si>
  <si>
    <t>1.23.16.</t>
  </si>
  <si>
    <t>REMOÇÃO E REPOSICIONAMENTO DE BANCOS LINEAR (C: 2,00M X L: 0,45M), CONFORME PROJETO (ED-15446 / SINAPI 88309 / 88316)</t>
  </si>
  <si>
    <t>1.23.17.</t>
  </si>
  <si>
    <t>1.24.</t>
  </si>
  <si>
    <t>_FIXAÇÃO DE EQUIPAMENTOS DE GINÁSTICA AO AR LIVRE REAPROVEITADOS</t>
  </si>
  <si>
    <t>1.24.1.</t>
  </si>
  <si>
    <t>1.24.2.</t>
  </si>
  <si>
    <t>1.24.3.</t>
  </si>
  <si>
    <t>1.24.4.</t>
  </si>
  <si>
    <t>1.24.5.</t>
  </si>
  <si>
    <t>1.24.6.</t>
  </si>
  <si>
    <t>1.25.</t>
  </si>
  <si>
    <t>_FIXAÇÃO DE BRINQUEDOS DO PLAYGROUND REAPROVEITADOS</t>
  </si>
  <si>
    <t>1.25.1.</t>
  </si>
  <si>
    <t>1.25.2.</t>
  </si>
  <si>
    <t>1.25.3.</t>
  </si>
  <si>
    <t>1.25.4.</t>
  </si>
  <si>
    <t>1.25.5.</t>
  </si>
  <si>
    <t>BLOCO CONCRETADO NO LOCAL, 20X20X15CM, PARA BASE DE FIXAÇÃO DOS BRINQUEDOS DO PLAYGROUND - FORNECIMENTO E INSTALAÇÃO (SINAPI 103519)</t>
  </si>
  <si>
    <t>1.26.</t>
  </si>
  <si>
    <t>_BEBEDOURO EM CONCRETO ARMADO COM CAIXA DE LIGAÇÃO</t>
  </si>
  <si>
    <t>1.26.1.</t>
  </si>
  <si>
    <t>PONTO DE CONSUMO TERMINAL DE ÁGUA FRIA (SUBRAMAL) COM TUBULAÇÃO DE PVC, DN 25 MM, INSTALADO EM RAMAL DE ÁGUA, INCLUSOS RASGO E CHUMBAMENTO EM ALVENARIA. AF_12/2014</t>
  </si>
  <si>
    <t>1.26.2.</t>
  </si>
  <si>
    <t>FORNECIMENTO E INSTALAÇÃO DE TORNEIRA COM VÁLVULA TEMPORIZADA, CONFORME PROJETO (SINAPI 86915)</t>
  </si>
  <si>
    <t>1.26.3.</t>
  </si>
  <si>
    <t>PORTINHOLA EM PERFIL "U" E "L", COM FECHAMENTO EM CHAPA GALVANIZADA COM PINTURA ELETROSTÁTICA, CONFORME PROJETO (ED-50985 / MATED-12663 / SINAPI 370 / 1106 / 1379 / 88309 / 88316 / 5090 / 5088)</t>
  </si>
  <si>
    <t>1.26.4.</t>
  </si>
  <si>
    <t>PINTURA COM TINTA ALQUÍDICA DE FUNDO E ACABAMENTO (ESMALTE SINTÉTICO GRAFITE) APLICADA A ROLO OU PINCEL SOBRE SUPERFÍCIES METÁLICAS (EXCETO PERFIL) EXECUTADO EM OBRA (POR DEMÃO). AF_01/2020</t>
  </si>
  <si>
    <t>1.26.5.</t>
  </si>
  <si>
    <t>CONCRETO FCK = 20MPA, TRAÇO 1:2,7:3 (EM MASSA SECA DE CIMENTO/ AREIA MÉDIA/ BRITA 1) - PREPARO MECÂNICO COM BETONEIRA 400 L. AF_05/2021</t>
  </si>
  <si>
    <t>1.26.6.</t>
  </si>
  <si>
    <t>LANÇAMENTO COM USO DE BALDES, ADENSAMENTO E ACABAMENTO DE CONCRETO EM ESTRUTURAS. AF_02/2022</t>
  </si>
  <si>
    <t>1.26.7.</t>
  </si>
  <si>
    <t>MONTAGEM E DESMONTAGEM DE FÔRMA DE LAJE MACIÇA, PÉ-DIREITO SIMPLES, EM CHAPA DE MADEIRA COMPENSADA RESINADA, 4 UTILIZAÇÕES. AF_09/2020</t>
  </si>
  <si>
    <t>1.26.8.</t>
  </si>
  <si>
    <t>MONTAGEM E DESMONTAGEM DE FÔRMA DE PILARES RETANGULARES E ESTRUTURAS SIMILARES, PÉ-DIREITO SIMPLES, EM CHAPA DE MADEIRA COMPENSADA RESINADA, 4 UTILIZAÇÕES. AF_09/2020</t>
  </si>
  <si>
    <t>1.26.9.</t>
  </si>
  <si>
    <t>ARMAÇÃO DE ESCADA, DE UMA ESTRUTURA CONVENCIONAL DE CONCRETO ARMADO UTILIZANDO AÇO CA-60 DE 5,0 MM - MONTAGEM. AF_11/2020</t>
  </si>
  <si>
    <t>1.26.10.</t>
  </si>
  <si>
    <t>ARMAÇÃO DE ESCADA, DE UMA ESTRUTURA CONVENCIONAL DE CONCRETO ARMADO UTILIZANDO AÇO CA-50 DE 10,0 MM - MONTAGEM. AF_11/2020</t>
  </si>
  <si>
    <t>1.26.11.</t>
  </si>
  <si>
    <t>ARMAÇÃO DE ESCADA, DE UMA ESTRUTURA CONVENCIONAL DE CONCRETO ARMADO UTILIZANDO AÇO CA-50 DE 12,5 MM - MONTAGEM. AF_11/2020</t>
  </si>
  <si>
    <t>1.26.12.</t>
  </si>
  <si>
    <t>1.26.13.</t>
  </si>
  <si>
    <t>1.26.14.</t>
  </si>
  <si>
    <t>FABRICAÇÃO, MONTAGEM E DESMONTAGEM DE FÔRMA PARA VIGA BALDRAME, EM CHAPA DE MADEIRA COMPENSADA RESINADA, E=17 MM, 4 UTILIZAÇÕES. AF_06/2017</t>
  </si>
  <si>
    <t>1.26.15.</t>
  </si>
  <si>
    <t>ARMAÇÃO DE BLOCO, VIGA BALDRAME E SAPATA UTILIZANDO AÇO CA-60 DE 5 MM - MONTAGEM. AF_06/2017</t>
  </si>
  <si>
    <t>1.26.16.</t>
  </si>
  <si>
    <t>ARMAÇÃO DE BLOCO, VIGA BALDRAME OU SAPATA UTILIZANDO AÇO CA-50 DE 10 MM - MONTAGEM. AF_06/2017</t>
  </si>
  <si>
    <t>1.26.17.</t>
  </si>
  <si>
    <t>TAMPA DA CAIXA DE LIGAÇÃO DO BEBEDOURO EM CONCRETO ARMADO, 0,50M x 0,50M x 0,05M (H), CONFORME PROJETO (SINAPI 97734)</t>
  </si>
  <si>
    <t>1.27.</t>
  </si>
  <si>
    <t>1.27.1.</t>
  </si>
  <si>
    <t>25400</t>
  </si>
  <si>
    <t xml:space="preserve">PAR DE TABELAS DE BASQUETE EM COMPENSADO NAVAL, OFICIAL, 1800 X 1200 MM, INCLUINDO ARO DE METAL E REDE EM POLIPROPILENO 100% (SEM SUPORTE DE FIXACAO)                                                                                                                                                                                                                                                                                                                                                     </t>
  </si>
  <si>
    <t>1.27.2.</t>
  </si>
  <si>
    <t>25398</t>
  </si>
  <si>
    <t xml:space="preserve">CONJUNTO PARA FUTSAL COM PAR DE TRAVES OFICIAIS DE 3,00 X 2,00 M EM TUBO DE ACO GALVANIZADO 3" COM REQUADROS EM TUBO DE 1", PINTURA EM PRIMER COM TINTA ESMALTE SINTETICO E REDES DE POLIETILENO FIO 4 MM                                                                                                                                                                                                                                                                                                 </t>
  </si>
  <si>
    <t>1.27.3.</t>
  </si>
  <si>
    <t>25399</t>
  </si>
  <si>
    <t xml:space="preserve">CONJUNTO PARA QUADRA DE  VOLEI COM POSTES EM TUBO DE ACO GALVANIZADO 3", H = *255* CM, PINTURA EM TINTA ESMALTE SINTETICO, REDE DE NYLON COM 2 MM, MALHA 10 X 10 CM E ANTENAS OFICIAIS EM FIBRA DE VIDRO                                                                                                                                                                                                                                                                                                  </t>
  </si>
  <si>
    <t>1.28.</t>
  </si>
  <si>
    <t>_MURETA DE DIVISA EM BLOCO DE CONCRETO REVESTIDO H: 1,30M COM CORRIMÃO METÁLICO DUPLO</t>
  </si>
  <si>
    <t>1.28.1.</t>
  </si>
  <si>
    <t>MURETA EM BLOCO DE CONCRETO COM ACABAMENTO REVESTIDO, ESP.15CM, ALTURA DE 1,30M, COM BALDRAME DE CONCRETO ARMADO, INCLUSIVE ESCAVAÇÃO, TRANSPORTE E RETIRADA DO MATERIAL ESCAVADO, CHAPISCO/REBOCO COM ARGAMASSA (CIMENTO E AREIA), FUNDO SELADOR ACRÍLICO EM 1 DEMÃO E PINTURA LÁTEX ACRÍLICA EM DUAS DEMÃOS, EXCETO CORRIMÃO DUPLO (CONFORME PROJETO E DETALHAMENTO) (DIVERSOS SINAPI)</t>
  </si>
  <si>
    <t>1.28.2.</t>
  </si>
  <si>
    <t>CORRIMÃO EM TUBO DE AÇO GALVANIZADO Ø 1 1/4" DE DUPLA ALTURA, FIXADO EM BARRA CHATA 6,35MM X 40MM, SOLDADA EM CHAPA DE AÇO 100MM X 100MM X 4,75MM, A SEREM PARAFUSADOS EM MURETA NOVA H=1,30M, CONFORME PROJETO, INCLUSIVE APLICAÇÃO DE 1 DEMÃO DE ZARCÃO E 2 DEMÃOS DE PINTURA ESMALTE SINTÉTICO, EXCETO MURETA H: 1,30M (SINAPI 99855)</t>
  </si>
  <si>
    <t>1.28.3.</t>
  </si>
  <si>
    <t>CORRIMÃO EM TUBO DE AÇO GALVANIZADO Ø 1 1/4" DE DUPLA ALTURA, FIXADO EM TUBO VERTICAL DE FERRO Ø 1.1/4", SOLDADA EM CHAPA DE AÇO 100MM X 100MM X 4,75MM, A SEREM PARAFUSADOS NO PISO DA RAMPA, CONFORME PROJETO, INCLUSIVE APLICAÇÃO DE 1 DEMÃO DE ZARCÃO E 2 DEMÃOS DE PINTURA ESMALTE SINTÉTICO (SINAPI 99855)</t>
  </si>
  <si>
    <t>1.29.</t>
  </si>
  <si>
    <t>_MURETA DE DIVISA: ESTRUTURA DOS BLOCOS SP1 A SP11</t>
  </si>
  <si>
    <t>1.29.1.</t>
  </si>
  <si>
    <t>96523</t>
  </si>
  <si>
    <t>1.29.2.</t>
  </si>
  <si>
    <t>100982</t>
  </si>
  <si>
    <t>1.29.3.</t>
  </si>
  <si>
    <t>1.29.4.</t>
  </si>
  <si>
    <t>1.29.5.</t>
  </si>
  <si>
    <t>96541</t>
  </si>
  <si>
    <t>FABRICAÇÃO, MONTAGEM E DESMONTAGEM DE FÔRMA PARA SAPATA, EM CHAPA DE MADEIRA COMPENSADA RESINADA, E=17 MM, 4 UTILIZAÇÕES. AF_06/2017</t>
  </si>
  <si>
    <t>1.29.6.</t>
  </si>
  <si>
    <t>96616</t>
  </si>
  <si>
    <t>LASTRO DE CONCRETO MAGRO, APLICADO EM BLOCOS DE COROAMENTO OU SAPATAS. AF_08/2017</t>
  </si>
  <si>
    <t>1.29.7.</t>
  </si>
  <si>
    <t>96556</t>
  </si>
  <si>
    <t>CONCRETAGEM DE SAPATAS, FCK 30 MPA, COM USO DE JERICA  LANÇAMENTO, ADENSAMENTO E ACABAMENTO. AF_06/2017</t>
  </si>
  <si>
    <t>1.29.8.</t>
  </si>
  <si>
    <t>96543</t>
  </si>
  <si>
    <t>1.29.9.</t>
  </si>
  <si>
    <t>96546</t>
  </si>
  <si>
    <t>1.30.</t>
  </si>
  <si>
    <t>_MURETA DE DIVISA: ESTRUTURA DE PILARES P1 A P11</t>
  </si>
  <si>
    <t>1.30.1.</t>
  </si>
  <si>
    <t>92419</t>
  </si>
  <si>
    <t>1.30.2.</t>
  </si>
  <si>
    <t>103672</t>
  </si>
  <si>
    <t>CONCRETAGEM DE PILARES, FCK = 25 MPA, COM USO DE BOMBA - LANÇAMENTO, ADENSAMENTO E ACABAMENTO. AF_02/2022_PS</t>
  </si>
  <si>
    <t>1.31.</t>
  </si>
  <si>
    <t>_MURETA DE DIVISA: ESTRUTURA DE BALDRAMES VB1 / VB2 / VB3-VB6</t>
  </si>
  <si>
    <t>1.31.1.</t>
  </si>
  <si>
    <t>96527</t>
  </si>
  <si>
    <t>ESCAVAÇÃO MANUAL DE VALA PARA VIGA BALDRAME (INCLUINDO ESCAVAÇÃO PARA COLOCAÇÃO DE FÔRMAS). AF_06/2017</t>
  </si>
  <si>
    <t>1.31.2.</t>
  </si>
  <si>
    <t>1.31.3.</t>
  </si>
  <si>
    <t>1.31.4.</t>
  </si>
  <si>
    <t>1.31.5.</t>
  </si>
  <si>
    <t>96542</t>
  </si>
  <si>
    <t>1.31.6.</t>
  </si>
  <si>
    <t>96557</t>
  </si>
  <si>
    <t>CONCRETAGEM DE BLOCOS DE COROAMENTO E VIGAS BALDRAMES, FCK 30 MPA, COM USO DE BOMBA  LANÇAMENTO, ADENSAMENTO E ACABAMENTO. AF_06/2017</t>
  </si>
  <si>
    <t>1.31.7.</t>
  </si>
  <si>
    <t>1.31.8.</t>
  </si>
  <si>
    <t>1.32.</t>
  </si>
  <si>
    <t>_MURETA DE DIVISA: ESTRUTURA DA VIGA SUPERIOR VS1</t>
  </si>
  <si>
    <t>1.32.1.</t>
  </si>
  <si>
    <t>92456</t>
  </si>
  <si>
    <t>MONTAGEM E DESMONTAGEM DE FÔRMA DE VIGA, ESCORAMENTO METÁLICO, PÉ-DIREITO SIMPLES, EM CHAPA DE MADEIRA RESINADA, 4 UTILIZAÇÕES. AF_09/2020</t>
  </si>
  <si>
    <t>1.32.2.</t>
  </si>
  <si>
    <t>103675</t>
  </si>
  <si>
    <t>CONCRETAGEM DE VIGAS E LAJES, FCK=25 MPA, PARA LAJES MACIÇAS OU NERVURADAS COM USO DE BOMBA - LANÇAMENTO, ADENSAMENTO E ACABAMENTO. AF_02/2022_PS</t>
  </si>
  <si>
    <t>1.32.3.</t>
  </si>
  <si>
    <t>92759</t>
  </si>
  <si>
    <t>ARMAÇÃO DE PILAR OU VIGA DE ESTRUTURA CONVENCIONAL DE CONCRETO ARMADO UTILIZANDO AÇO CA-60 DE 5,0 MM - MONTAGEM. AF_06/2022</t>
  </si>
  <si>
    <t>1.32.4.</t>
  </si>
  <si>
    <t>92762</t>
  </si>
  <si>
    <t>ARMAÇÃO DE PILAR OU VIGA DE ESTRUTURA CONVENCIONAL DE CONCRETO ARMADO UTILIZANDO AÇO CA-50 DE 10,0 MM - MONTAGEM. AF_06/2022</t>
  </si>
  <si>
    <t>1.33.</t>
  </si>
  <si>
    <t>_MURETA DE DIVISA: ESTRUTURA DA RAMPA</t>
  </si>
  <si>
    <t>1.33.1.</t>
  </si>
  <si>
    <t>97092</t>
  </si>
  <si>
    <t>ARMAÇÃO PARA EXECUÇÃO DE RADIER, PISO DE CONCRETO OU LAJE SOBRE SOLO, COM USO DE TELA Q-196. AF_09/2021</t>
  </si>
  <si>
    <t>1.33.2.</t>
  </si>
  <si>
    <t>97086</t>
  </si>
  <si>
    <t>FABRICAÇÃO, MONTAGEM E DESMONTAGEM DE FORMA PARA RADIER, PISO DE CONCRETO OU LAJE SOBRE SOLO, EM MADEIRA SERRADA, 4 UTILIZAÇÕES. AF_09/2021</t>
  </si>
  <si>
    <t>1.33.3.</t>
  </si>
  <si>
    <t>CONCRETAGEM DE RADIER, PISO DE CONCRETO OU LAJE SOBRE SOLO, FCK 25 MPA - LANÇAMENTO, ADENSAMENTO E ACABAMENTO (SINAPI 97096)</t>
  </si>
  <si>
    <t xml:space="preserve">M3    </t>
  </si>
  <si>
    <t>1.34.</t>
  </si>
  <si>
    <t>INSTALAÇÕES COMPLEMENTARES (ÁGUA FRIA)</t>
  </si>
  <si>
    <t>1.34.1.</t>
  </si>
  <si>
    <t>97905</t>
  </si>
  <si>
    <t>CAIXA ENTERRADA HIDRÁULICA RETANGULAR, EM ALVENARIA COM BLOCOS DE CONCRETO, DIMENSÕES INTERNAS: 0,4X0,4X0,4 M PARA REDE DE ESGOTO. AF_12/2020</t>
  </si>
  <si>
    <t>1.34.2.</t>
  </si>
  <si>
    <t>FORNECIMENTO E ASSENTAMENTO DE TAMPÃO FOFO ARTICULADO P/ REGISTRO, CLASSE A15 CARGA MAXIMA 1,5 T, *400 X 400* MM (SINAPI 98114)</t>
  </si>
  <si>
    <t>1.34.3.</t>
  </si>
  <si>
    <t>TORNEIRA CROMADA 1/2 OU 3/4 PARA TANQUE, PADRÃO POPULAR - FORNECIMENTO E INSTALAÇÃO. AF_01/2020</t>
  </si>
  <si>
    <t>1.34.4.</t>
  </si>
  <si>
    <t>89356</t>
  </si>
  <si>
    <t>TUBO, PVC, SOLDÁVEL, DN 25MM, INSTALADO EM RAMAL OU SUB-RAMAL DE ÁGUA - FORNECIMENTO E INSTALAÇÃO. AF_06/2022</t>
  </si>
  <si>
    <t>1.34.5.</t>
  </si>
  <si>
    <t>103049</t>
  </si>
  <si>
    <t>REGISTRO DE PRESSÃO, PVC, SOLDÁVEL, VOLANTE SIMPLES, DN  25 MM - FORNECIMENTO E INSTALAÇÃO. AF_08/2021</t>
  </si>
  <si>
    <t>1.34.6.</t>
  </si>
  <si>
    <t>89362</t>
  </si>
  <si>
    <t>JOELHO 90 GRAUS, PVC, SOLDÁVEL, DN 25MM, INSTALADO EM RAMAL OU SUB-RAMAL DE ÁGUA - FORNECIMENTO E INSTALAÇÃO. AF_06/2022</t>
  </si>
  <si>
    <t>1.34.7.</t>
  </si>
  <si>
    <t>LUVA COM BUCHA DE LATÃO, PVC, SOLDÁVEL, DN 25MM X 1/2 , INSTALADO EM RAMAL DE DISTRIBUIÇÃO DE ÁGUA - FORNECIMENTO E INSTALAÇÃO (SINAPI 89427)</t>
  </si>
  <si>
    <t>1.34.8.</t>
  </si>
  <si>
    <t>93358</t>
  </si>
  <si>
    <t>ESCAVAÇÃO MANUAL DE VALA COM PROFUNDIDADE MENOR OU IGUAL A 1,30 M. AF_02/2021</t>
  </si>
  <si>
    <t>1.34.9.</t>
  </si>
  <si>
    <t>1.34.10.</t>
  </si>
  <si>
    <t>1.34.11.</t>
  </si>
  <si>
    <t>1.34.12.</t>
  </si>
  <si>
    <t>TAMPAS DE CONCRETO ARMADO (3 UNID.) PARA CAIXAS DE PASSAGEM DE ALVENARIA, DIM.: 0,60M x 0,60M, CONFORME PROJETO (SINAPI 97735)</t>
  </si>
  <si>
    <t>1.35.</t>
  </si>
  <si>
    <t>INSTALAÇÕES COMPLEMENTARES (ELÉTRICAS / ILUMINAÇÃO): POSTES E CABOS DE COBRE</t>
  </si>
  <si>
    <t>1.35.1.</t>
  </si>
  <si>
    <t>POSTE DE ILUMINAÇÃO EM AÇO GALVANIZADO RETO, H (LIVRE): 5,00M, INCLUSIVE LUMINÁRIA LED DE 98W A 137W E RELE FOTOELETRICO PARA COMANDO DE ILUMINAÇÃO EXTERNA 1000W (ED-49497 / 101657 / 101632)</t>
  </si>
  <si>
    <t>1.35.2.</t>
  </si>
  <si>
    <t>POSTE DE ILUMINAÇÃO PARA QUADRA EM AÇO CONICO CONTÍNUO RETO SIMPLES, ENGASTADO, H=8M (ACIMA DO SOLO), INCLUSIVE HOLOFOTE/REFLETOR LED  240W ATÉ 350W E RELÉ FOTOELÉTRICO PARA COMANDO DE ILUMINAÇÃO EXTERNA 1000 W - FORNECIMENTO E INSTALACAO (100622 / 101660 / 101632)</t>
  </si>
  <si>
    <t>1.35.3.</t>
  </si>
  <si>
    <t>CABO DE COBRE FLEXÍVEL ISOLADO, 6 MM², ANTI-CHAMA 0,6/1,0 KV, PARA CIRCUITOS TERMINAIS - FORNECIMENTO E INSTALAÇÃO. AF_03/2023</t>
  </si>
  <si>
    <t>1.35.4.</t>
  </si>
  <si>
    <t>CABO DE COBRE FLEXÍVEL ISOLADO, 16 MM², ANTI-CHAMA 0,6/1,0 KV, PARA DISTRIBUIÇÃO - FORNECIMENTO E INSTALAÇÃO. AF_12/2015</t>
  </si>
  <si>
    <t>1.35.5.</t>
  </si>
  <si>
    <t>CABO DE COBRE FLEXÍVEL ISOLADO, 16 MM², ANTI-CHAMA 0,6/1,0 KV, PARA CIRCUITOS TERMINAIS - FORNECIMENTO E INSTALAÇÃO. AF_03/2023</t>
  </si>
  <si>
    <t>1.35.6.</t>
  </si>
  <si>
    <t>QUADRO DE DISTRIBUIÇÃO DE ENERGIA EM CHAPA DE AÇO GALVANIZADO, DE EMBUTIR, COM BARRAMENTO TRIFÁSICO, PARA 24 DISJUNTORES DIN 100A - FORNECIMENTO E INSTALAÇÃO. AF_10/2020</t>
  </si>
  <si>
    <t>1.35.7.</t>
  </si>
  <si>
    <t>DISJUNTOR BIPOLAR TIPO DIN, CORRENTE NOMINAL DE 20A - FORNECIMENTO E INSTALAÇÃO. AF_10/2020</t>
  </si>
  <si>
    <t>1.35.8.</t>
  </si>
  <si>
    <t>DISJUNTOR BIPOLAR TIPO DIN, CORRENTE NOMINAL DE 63A - FORNECIMENTO E INSTALAÇÃO (SINAPI 93666)</t>
  </si>
  <si>
    <t>1.35.9.</t>
  </si>
  <si>
    <t>DISJUNTOR MONOPOLAR TIPO DIN, CORRENTE NOMINAL DE 63A - FORNECIMENTO E INSTALAÇÃO (SINAPI 93666)</t>
  </si>
  <si>
    <t>1.35.10.</t>
  </si>
  <si>
    <t>DISPOSITIVO DPS CLASSE II, 1 POLO, TENSAO MAXIMA DE 175 V, CORRENTE MAXIMA DE *45* KA (TIPO AC) - FORNECIMENTO E INSTALAÇÃO (SINAPI 93666)</t>
  </si>
  <si>
    <t>1.36.</t>
  </si>
  <si>
    <t>INSTALAÇÕES COMPLEMENTARES (ELÉTRICAS / ILUMINAÇÃO): CAIXAS E ELETRODUTOS, CONFORME PROJETO</t>
  </si>
  <si>
    <t>1.36.1.</t>
  </si>
  <si>
    <t>CAIXA ENTERRADA ELÉTRICA RETANGULAR, EM ALVENARIA COM TIJOLOS CERÂMICOS MACIÇOS, FUNDO COM BRITA, DIMENSÕES INTERNAS: 0,4X0,4X0,4 M. AF_12/2020</t>
  </si>
  <si>
    <t>1.36.2.</t>
  </si>
  <si>
    <t>ELETRODUTO FLEXÍVEL, PEAD, DN 1 1/4", PARA REDE ENTERRADA DE DISTRIBUIÇÃO DE ENERGIA ELÉTRICA - FORNECIMENTO E INSTALAÇÃO (SINAPI 97667)</t>
  </si>
  <si>
    <t>1.36.3.</t>
  </si>
  <si>
    <t>ELETRODUTO FLEXÍVEL, PEAD, DN 1", PARA REDE ENTERRADA DE DISTRIBUIÇÃO DE ENERGIA ELÉTRICA - FORNECIMENTO E INSTALAÇÃO (SINAPI 97667)</t>
  </si>
  <si>
    <t>1.36.4.</t>
  </si>
  <si>
    <t>91846</t>
  </si>
  <si>
    <t>ELETRODUTO FLEXÍVEL CORRUGADO, PVC, DN 32 MM (1"), PARA CIRCUITOS TERMINAIS, INSTALADO EM LAJE - FORNECIMENTO E INSTALAÇÃO. AF_03/2023</t>
  </si>
  <si>
    <t>1.36.5.</t>
  </si>
  <si>
    <t>1.36.6.</t>
  </si>
  <si>
    <t>93382</t>
  </si>
  <si>
    <t>1.36.7.</t>
  </si>
  <si>
    <t>1.36.8.</t>
  </si>
  <si>
    <t>1.36.9.</t>
  </si>
  <si>
    <t>1.36.10.</t>
  </si>
  <si>
    <t>96985</t>
  </si>
  <si>
    <t>HASTE DE ATERRAMENTO, DIÂMETRO 5/8", COM 3 METROS - FORNECIMENTO E INSTALAÇÃO. AF_08/2023</t>
  </si>
  <si>
    <t>1.36.11.</t>
  </si>
  <si>
    <t>CORDOALHA DE COBRE NU 16 MM², ENTERRADA, COM ISOLADOR - FORNECIMENTO E INSTALAÇÃO (SINAPI 96971 06/2023)</t>
  </si>
  <si>
    <t>1.36.12.</t>
  </si>
  <si>
    <t>96977</t>
  </si>
  <si>
    <t>CORDOALHA DE COBRE NU 50 MM², ENTERRADA - FORNECIMENTO E INSTALAÇÃO. AF_08/2023</t>
  </si>
  <si>
    <t>1.36.13.</t>
  </si>
  <si>
    <t>FORNECIMENTO E INSTALAÇÃO DE FITA SUBTERRÂNEA PARA SINALIZAÇÃO DE REDES OU TUBULAÇÕES (ED-24042 / SINAPI 88309 / 88316)</t>
  </si>
  <si>
    <t>1.36.14.</t>
  </si>
  <si>
    <t>1.36.15.</t>
  </si>
  <si>
    <t>1.36.16.</t>
  </si>
  <si>
    <t>1.36.17.</t>
  </si>
  <si>
    <t>1.36.18.</t>
  </si>
  <si>
    <t>1.36.19.</t>
  </si>
  <si>
    <t>KIT COMPOSTO POR: MOLDE HCJ PARA HASTE Ø 5/8" E CABO 16 MM², CARTUCHO 65, DISCO, IGNITOR, ALICATE Z-200 E LIMPADOR (COTAÇÃO)</t>
  </si>
  <si>
    <t>1.36.20.</t>
  </si>
  <si>
    <t>KIT COMPOSTO POR: MOLDE HCL PARA HASTE Ø 5/8" E CABO 50 MM², CARTUCHO 115, DISCO, IGNITOR, ALICATE Z-201 E LIMPADOR (COTAÇÃO)</t>
  </si>
  <si>
    <t>1.36.21.</t>
  </si>
  <si>
    <t>TAMPAS DE CONCRETO ARMADO (19 UNID.) PARA CAIXAS DE PASSAGEM DE ALVENARIA, DIM.: 0,60M x 0,60M, CONFORME PROJETO (SINAPI 97735)</t>
  </si>
  <si>
    <t>1.37.</t>
  </si>
  <si>
    <t>INSTALAÇÕES COMPLEMENTARES: DRENAGEM PLUVIAL SUPERFICIAL DA PRAÇA</t>
  </si>
  <si>
    <t>1.37.1.</t>
  </si>
  <si>
    <t>GRELHA COM QUADRO EM CANTONEIRA DE AÇO 1" X 1/8", CHUMBADO NO PISO NOVO COM GRAPA E GRADE EM FERRO CHATO 3/4" X 3/16" E ESPAÇAMENTO DE 12MM, FORNECIMENTO E INSTALAÇÃO SOBRE A CANALETA PLUVIAL EXISTENTE, INCLUSIVE APLICAÇÃO DE 1 DEMÃO DE ZARCÃO E 2 DEMÃOS DE PINTURA ESMALTE SINTÉTICO, CONFORME PROJETO (SINAPI 103003)</t>
  </si>
  <si>
    <t>1.37.2.</t>
  </si>
  <si>
    <t>CANALETA MEIA CANA PRÉ-MOLDADA DE CONCRETO (D = 30 CM) - FORNECIMENTO E INSTALAÇÃO. AF_08/2021</t>
  </si>
  <si>
    <t>1.37.3.</t>
  </si>
  <si>
    <t>CAIXA ENTERRADA HIDRÁULICA RETANGULAR, EM CONCRETO PRÉ-MOLDADO, DIMENSÕES INTERNAS: 0,4X0,4X0,4 M. AF_12/2020</t>
  </si>
  <si>
    <t>1.37.4.</t>
  </si>
  <si>
    <t>TUBO PVC, SÉRIE R, ÁGUA PLUVIAL, DN 50 MM, FORNECIDO E INSTALADO EM RAMAL DE ENCAMINHAMENTO. AF_06/2022</t>
  </si>
  <si>
    <t>1.37.5.</t>
  </si>
  <si>
    <t>TUBO PVC, SÉRIE R, ÁGUA PLUVIAL, DN 150 MM, FORNECIDO E INSTALADO EM RAMAL DE ENCAMINHAMENTO. AF_06/2022</t>
  </si>
  <si>
    <t>1.38.</t>
  </si>
  <si>
    <t>_SERVIÇOS COMPLEMENTARES</t>
  </si>
  <si>
    <t>1.38.1.</t>
  </si>
  <si>
    <t>2.</t>
  </si>
  <si>
    <t>OBRA P2: QUADRA POLIESPORTIVA (ESTRUTURA / FECHAMENTO) / PLAYGROUND (ESTRUTURA / BRINQUEDO / DRENAGEM)</t>
  </si>
  <si>
    <t>2.1.</t>
  </si>
  <si>
    <t>_QUADRA: ALAMBRADO (TRECHO 1/2)</t>
  </si>
  <si>
    <t>2.1.1.</t>
  </si>
  <si>
    <t>ALAMBRADO PARA QUADRA POLIESPORTIVA, ESTRUTURADO POR TUBOS DE ACO GALVANIZADO (VERTICAIS: Ø 3", HORIZONTAIS: Ø 1.1/2") E TELA DE ARAME GALVANIZADO, FIO 12 BWG E MALHA QUADRADA 5x5CM SOLDADA EM QUADROS DE CANTONEIRA DE AÇO (ABAS IGUAIS 3/4" x 3,17MM), CONFORME PROJETO, EXCETO MURETA DE ALVENARIA (SINAPI 102363)</t>
  </si>
  <si>
    <t>2.2.</t>
  </si>
  <si>
    <t>_QUADRA: ALAMBRADO (TRECHO 2/2)</t>
  </si>
  <si>
    <t>2.2.1.</t>
  </si>
  <si>
    <t>2.3.</t>
  </si>
  <si>
    <t>_QUADRA: PORTÓES</t>
  </si>
  <si>
    <t>2.3.1.</t>
  </si>
  <si>
    <t>PORTÕES PARA QUADRA POLIESPORTIVA COM ESTRUTURA TUBULAR Ø 3" E FECHAMENTO EM TELA MALHA 5X5CM, 2 UNID COM L: 1,50M / H: 2,40M, INCLUSIVE CADEADO, COMPLETO, FORNECIDO E INSTALADO, CONFORME PROJETO E DETALHAMENTO (SINAPI 102362)</t>
  </si>
  <si>
    <t>2.4.</t>
  </si>
  <si>
    <t>_QUADRA: MURETA DE ALVENARIA (TRECHO 1/2)</t>
  </si>
  <si>
    <t>2.4.1.</t>
  </si>
  <si>
    <t>MURETA PARA QUADRA POLIESPORTIVA EM BLOCO DE CONCRETO COM ACABAMENTO REVESTIDO, ESP.15CM, ALTURA DE 1,03M, COM BALDRAME DE CONCRETO ARMADO, INCLUSIVE ESCAVAÇÃO, TRANSPORTE E RETIRADA DO MATERIAL ESCAVADO, CHAPISCO/REBOCO COM ARGAMASSA (CIMENTO E AREIA), FUNDO SELADOR ACRÍLICO EM 1 DEMÃO E PINTURA EM DUAS DEMÃOS (CONFORME PROJETO E DETALHAMENTO) (DIVERSOS SINAPI)</t>
  </si>
  <si>
    <t>2.5.</t>
  </si>
  <si>
    <t>_QUADRA: MURETA DE ALVENARIA (TRECHO 2/2)</t>
  </si>
  <si>
    <t>2.5.1.</t>
  </si>
  <si>
    <t>2.6.</t>
  </si>
  <si>
    <t>QUADRA: ESTRUTURA DE CONCRETO ARMADO DAS VIGAS BALDRAME VB1 A VB4 DAS MURETAS</t>
  </si>
  <si>
    <t>2.6.1.</t>
  </si>
  <si>
    <t>2.6.2.</t>
  </si>
  <si>
    <t>2.6.3.</t>
  </si>
  <si>
    <t>2.6.4.</t>
  </si>
  <si>
    <t>2.6.5.</t>
  </si>
  <si>
    <t>2.6.6.</t>
  </si>
  <si>
    <t>2.6.7.</t>
  </si>
  <si>
    <t>2.6.8.</t>
  </si>
  <si>
    <t>2.7.</t>
  </si>
  <si>
    <t>QUADRA: ESTRUTURA DE CONCRETO ARMADO DAS CINTAS DE TOPO C1 / C1A / C2 / C3 / C4 DAS MURETAS</t>
  </si>
  <si>
    <t>2.7.1.</t>
  </si>
  <si>
    <t>2.7.2.</t>
  </si>
  <si>
    <t>2.7.3.</t>
  </si>
  <si>
    <t>2.7.4.</t>
  </si>
  <si>
    <t>2.8.</t>
  </si>
  <si>
    <t>QUADRA: ESTRUTURA DE CONCRETO ARMADO DE BLOCOS / PILARES SP1 A SP16 DAS MURETAS</t>
  </si>
  <si>
    <t>2.8.1.</t>
  </si>
  <si>
    <t>2.8.2.</t>
  </si>
  <si>
    <t>2.8.3.</t>
  </si>
  <si>
    <t>2.8.4.</t>
  </si>
  <si>
    <t>2.8.5.</t>
  </si>
  <si>
    <t>2.8.6.</t>
  </si>
  <si>
    <t>2.8.7.</t>
  </si>
  <si>
    <t>2.8.8.</t>
  </si>
  <si>
    <t>2.8.9.</t>
  </si>
  <si>
    <t>2.8.10.</t>
  </si>
  <si>
    <t>2.8.11.</t>
  </si>
  <si>
    <t>2.9.</t>
  </si>
  <si>
    <t>PLAYGROUND: ESTRUTURA DE CONCRETO ARMADO DE PILARES P17 A P25</t>
  </si>
  <si>
    <t>2.9.1.</t>
  </si>
  <si>
    <t>2.9.2.</t>
  </si>
  <si>
    <t>2.9.3.</t>
  </si>
  <si>
    <t>2.9.4.</t>
  </si>
  <si>
    <t>2.10.</t>
  </si>
  <si>
    <t>_PLAYGROUND: BALANÇO INFANTIL ADAPTADO SIMPLES DE ACESSO FRONTAL PARA CADEIRANTE</t>
  </si>
  <si>
    <t>2.10.1.</t>
  </si>
  <si>
    <t>UNID.</t>
  </si>
  <si>
    <t>2.11.</t>
  </si>
  <si>
    <t xml:space="preserve">_PLAYGROUND: REDE DE DRENAGEM PLUVIAL, CONFORME PROJETO DE ARQUITETURA </t>
  </si>
  <si>
    <t>2.11.1.</t>
  </si>
  <si>
    <t>DRENO SUBSUPERFICIAL (SEÇÃO 0,20 X 0,20 M), COM TUBO DE PVC CORRUGADO RÍGIDO PERFURADO, DN 100 MM, ENCHIMENTO COM BRITA, ENVOLVIDO COM MANTA GEOTÊXTIL, INCLUSIVE CONEXÕES, CONFORME PROJETO (SINAPI 102668)</t>
  </si>
  <si>
    <t>2.11.2.</t>
  </si>
  <si>
    <t>102717</t>
  </si>
  <si>
    <t>ENCHIMENTO DE BRITA PARA DRENO, LANÇAMENTO MECANIZADO. AF_07/2021</t>
  </si>
  <si>
    <t>2.11.3.</t>
  </si>
  <si>
    <t>ENCHIMENTO DE BRITA Nº 1 PARA DRENO, LANÇAMENTO MECANIZADO (SINAPI 102717)</t>
  </si>
  <si>
    <t>2.11.4.</t>
  </si>
  <si>
    <t>102716</t>
  </si>
  <si>
    <t>ENCHIMENTO DE AREIA PARA DRENO, LANÇAMENTO MECANIZADO. AF_07/2021</t>
  </si>
  <si>
    <t>2.11.5.</t>
  </si>
  <si>
    <t>102712</t>
  </si>
  <si>
    <t>GEOTÊXTIL NÃO TECIDO 100% POLIÉSTER, RESISTÊNCIA A TRAÇÃO DE 9 KN/M (RT - 9), INSTALADO EM DRENO - FORNECIMENTO E INSTALAÇÃO. AF_07/2021</t>
  </si>
  <si>
    <t>2.11.6.</t>
  </si>
  <si>
    <t>2.11.7.</t>
  </si>
  <si>
    <t>2.11.8.</t>
  </si>
  <si>
    <t>2.11.9.</t>
  </si>
  <si>
    <t>97896</t>
  </si>
  <si>
    <t>OBRA:</t>
  </si>
  <si>
    <t>ITEM</t>
  </si>
  <si>
    <t>DESCRIÇÃO</t>
  </si>
  <si>
    <t>QUANT.</t>
  </si>
  <si>
    <t>PREÇO UNITÁRIO</t>
  </si>
  <si>
    <t>SEM LDI</t>
  </si>
  <si>
    <t>COM LDI</t>
  </si>
  <si>
    <t>PREÇO TOTAL</t>
  </si>
  <si>
    <t>DATA:</t>
  </si>
  <si>
    <t>BDI OBRA</t>
  </si>
  <si>
    <t>BDI DIFERENCIADO</t>
  </si>
  <si>
    <t>PREFEITURA DE JUIZ DE FORA</t>
  </si>
  <si>
    <t>SECRETARIA DE OBRAS</t>
  </si>
  <si>
    <t>SUBSECRETARIA DE GESTÃO DE OBRAS E PROJETOS</t>
  </si>
  <si>
    <r>
      <t xml:space="preserve">LOCACAO DE CONTAINER 2,30 X 4,30 M, ALT. 2,50 M, PARA SANITARIO, COM 3 BACIAS, 4 CHUVEIROS, 1 LAVATORIO E 1 MICTORIO (NAO INCLUI MOBILIZACAO/DESMOBILIZACAO) </t>
    </r>
    <r>
      <rPr>
        <b/>
        <i/>
        <sz val="10"/>
        <color rgb="FFFF0000"/>
        <rFont val="Calibri"/>
        <family val="2"/>
        <scheme val="minor"/>
      </rPr>
      <t>&gt; (BDI DIFERENCIADO: 16,80%)</t>
    </r>
  </si>
  <si>
    <r>
      <t>FORNECIMENTO DE BALANÇO INFANTIL ADAPTADO SIMPLES DE ACESSO FRONTAL PARA CADEIRANTE, COM SISTEMA DE TRAVA PARA CADEIRA DE RODAS, CARGA MÁXIMA DE 120KG,  ACABAMENTO EM PINTURA EPÓXI DE ALTA RESISTÊNCIA, INCLUSIVE RAMPA DE ACESSO</t>
    </r>
    <r>
      <rPr>
        <b/>
        <i/>
        <sz val="10"/>
        <color rgb="FFFF0000"/>
        <rFont val="Calibri"/>
        <family val="2"/>
        <scheme val="minor"/>
      </rPr>
      <t xml:space="preserve"> &gt; (BDI DIFERENCIADO: 16,80%)</t>
    </r>
  </si>
  <si>
    <t>REFORMA: PRAÇA MARIA ELÍDIA / BAIRRO: SÃO BENEDITO - JUIZ DE FORA / MG</t>
  </si>
  <si>
    <r>
      <t>TAXA DE DESTINAÇÃO DE RESÍDUOS DA OBRA ATÉ BOTA-FORA LICENCIADO PELA PJF</t>
    </r>
    <r>
      <rPr>
        <b/>
        <i/>
        <sz val="10"/>
        <color rgb="FFFF0000"/>
        <rFont val="Calibri"/>
        <family val="2"/>
        <scheme val="minor"/>
      </rPr>
      <t xml:space="preserve"> &gt; (BDI DIFERENCIADO: 16,80%)</t>
    </r>
  </si>
  <si>
    <t>VALOR TOTAL COM BDI ONERADO: 22,00%, EXCETO ITENS 1.2.1 / 1.4.17 / 1.5.4 / 1.23.17 / 1.24.6 / 1.25.4 / 1.29.4 / 1.31.4 / 1.34.11 / 1.36.9 / 1.36.18 / 2.6.4 / 2.8.4 / 2.10.1 / 2.11.8, COM BDI DIFERENCIADO: 16,80%</t>
  </si>
  <si>
    <t>CO1244</t>
  </si>
  <si>
    <t>CO241</t>
  </si>
  <si>
    <t>CP112</t>
  </si>
  <si>
    <t>CP131</t>
  </si>
  <si>
    <t>CP146</t>
  </si>
  <si>
    <t>CP148</t>
  </si>
  <si>
    <t>CP149</t>
  </si>
  <si>
    <t>CP1411</t>
  </si>
  <si>
    <t>CP166</t>
  </si>
  <si>
    <t>CP181</t>
  </si>
  <si>
    <t>CP191</t>
  </si>
  <si>
    <t>CP1102</t>
  </si>
  <si>
    <t>CP1103</t>
  </si>
  <si>
    <t>CP1111</t>
  </si>
  <si>
    <t>CP1171 NV</t>
  </si>
  <si>
    <t>CP1181 NV</t>
  </si>
  <si>
    <t>CP1191</t>
  </si>
  <si>
    <t>CP1193</t>
  </si>
  <si>
    <t>CP1195</t>
  </si>
  <si>
    <t>CP1197</t>
  </si>
  <si>
    <t>CP1151</t>
  </si>
  <si>
    <t>CP1245</t>
  </si>
  <si>
    <t>CP11815</t>
  </si>
  <si>
    <t>CP11816</t>
  </si>
  <si>
    <t>CP1254</t>
  </si>
  <si>
    <t>CP1262</t>
  </si>
  <si>
    <t>CP1263</t>
  </si>
  <si>
    <t>CP12617</t>
  </si>
  <si>
    <t>CP1281</t>
  </si>
  <si>
    <t>CP1282</t>
  </si>
  <si>
    <t>CP1283</t>
  </si>
  <si>
    <t>CP1333</t>
  </si>
  <si>
    <t>CP1342</t>
  </si>
  <si>
    <t>CP1347</t>
  </si>
  <si>
    <t>CP13412</t>
  </si>
  <si>
    <t>CP1351</t>
  </si>
  <si>
    <t>CP1352</t>
  </si>
  <si>
    <t>CP1358</t>
  </si>
  <si>
    <t>CP1359</t>
  </si>
  <si>
    <t>CP13510</t>
  </si>
  <si>
    <t>CP1362</t>
  </si>
  <si>
    <t>CP1363</t>
  </si>
  <si>
    <t>CP13611</t>
  </si>
  <si>
    <t>CP13613</t>
  </si>
  <si>
    <t>CP13619</t>
  </si>
  <si>
    <t>CP13620</t>
  </si>
  <si>
    <t>CP13621</t>
  </si>
  <si>
    <t>CP1371</t>
  </si>
  <si>
    <t>CP211</t>
  </si>
  <si>
    <t>CP231</t>
  </si>
  <si>
    <t>CP241</t>
  </si>
  <si>
    <t>CP2111</t>
  </si>
  <si>
    <t>CP2113</t>
  </si>
  <si>
    <t>REF. ONERADA
SINAPI 10/2023</t>
  </si>
  <si>
    <t>LOCAL:</t>
  </si>
  <si>
    <t>JUIZ DE FORA / MG</t>
  </si>
  <si>
    <t>SERVIÇOS</t>
  </si>
  <si>
    <t>TOTAL (R$)</t>
  </si>
  <si>
    <t>FINANC.</t>
  </si>
  <si>
    <t>MÊS 01</t>
  </si>
  <si>
    <t>MÊS 02</t>
  </si>
  <si>
    <t>MÊS 03</t>
  </si>
  <si>
    <t>MÊS 04</t>
  </si>
  <si>
    <t>MÊS 05</t>
  </si>
  <si>
    <t>MÊS 06</t>
  </si>
  <si>
    <t>MÊS 07</t>
  </si>
  <si>
    <t>TOTAIS</t>
  </si>
  <si>
    <t>A</t>
  </si>
  <si>
    <t>A01</t>
  </si>
  <si>
    <t>SERVIÇOS PRELIMINARES</t>
  </si>
  <si>
    <t>Físico</t>
  </si>
  <si>
    <t>%</t>
  </si>
  <si>
    <t>R$</t>
  </si>
  <si>
    <t>A02</t>
  </si>
  <si>
    <t>INSTALAÇÃO DE OBRA</t>
  </si>
  <si>
    <t>A03</t>
  </si>
  <si>
    <t>A04</t>
  </si>
  <si>
    <t>DEMOLIÇÃO E REMOÇÃO</t>
  </si>
  <si>
    <t>A05</t>
  </si>
  <si>
    <t>A06</t>
  </si>
  <si>
    <t>A07</t>
  </si>
  <si>
    <t>A08</t>
  </si>
  <si>
    <t>A09</t>
  </si>
  <si>
    <t>A10</t>
  </si>
  <si>
    <t>A11</t>
  </si>
  <si>
    <t>A12</t>
  </si>
  <si>
    <t>A13</t>
  </si>
  <si>
    <t>A14</t>
  </si>
  <si>
    <t>A15</t>
  </si>
  <si>
    <t>A16</t>
  </si>
  <si>
    <t>A17</t>
  </si>
  <si>
    <t>A18</t>
  </si>
  <si>
    <t>A19</t>
  </si>
  <si>
    <t>B</t>
  </si>
  <si>
    <t>B01</t>
  </si>
  <si>
    <t>B02</t>
  </si>
  <si>
    <t>B03</t>
  </si>
  <si>
    <t>TOTAL / PARCIAL (R$)</t>
  </si>
  <si>
    <t>PERCENTUAL MENSAL (%)</t>
  </si>
  <si>
    <t>TOTAL MENSAL (R$)</t>
  </si>
  <si>
    <t>TOTAL MENSAL ACUMULADO (R$)</t>
  </si>
  <si>
    <t>PERCENTUAL MENSAL ACUMULADO (%)</t>
  </si>
  <si>
    <t>Construção de Praças Urbanas, Rodovias, Ferrovias e recapeamento e pavimentação de vias urbanas</t>
  </si>
  <si>
    <t>Itens</t>
  </si>
  <si>
    <t>Siglas</t>
  </si>
  <si>
    <t>% Adotado</t>
  </si>
  <si>
    <t>Administração Central</t>
  </si>
  <si>
    <t>AC</t>
  </si>
  <si>
    <t>Seguro e Garantia</t>
  </si>
  <si>
    <t>SG</t>
  </si>
  <si>
    <t>Risco</t>
  </si>
  <si>
    <t>R</t>
  </si>
  <si>
    <t>Despesas Financeiras</t>
  </si>
  <si>
    <t>DF</t>
  </si>
  <si>
    <t>Lucro</t>
  </si>
  <si>
    <t>L</t>
  </si>
  <si>
    <t>Tributos (impostos COFINS 3%, e  PIS 0,65%)</t>
  </si>
  <si>
    <t>CP</t>
  </si>
  <si>
    <t>Tributos (ISS, variável de acordo com o município)</t>
  </si>
  <si>
    <t>ISS</t>
  </si>
  <si>
    <t>Tributos (Contribuição Previdenciária sobre a Receita Bruta)</t>
  </si>
  <si>
    <t>CPRB</t>
  </si>
  <si>
    <t>BDI SEM desoneração (Fórmula Acórdão TCU)</t>
  </si>
  <si>
    <t>BDI PAD</t>
  </si>
  <si>
    <r>
      <t>LDI 1 ONERADO</t>
    </r>
    <r>
      <rPr>
        <b/>
        <sz val="12"/>
        <color indexed="9"/>
        <rFont val="Calibri"/>
        <family val="2"/>
        <charset val="1"/>
      </rPr>
      <t>.</t>
    </r>
  </si>
  <si>
    <t>LDI</t>
  </si>
  <si>
    <t>Fornecimento de Materiais e Equipamentos (Aquisição indireta em conjunto com licitação de obras)</t>
  </si>
  <si>
    <t>LDI 2 DIFERENCIADO</t>
  </si>
  <si>
    <t>LDI DIF.</t>
  </si>
  <si>
    <r>
      <t xml:space="preserve">OBRA: </t>
    </r>
    <r>
      <rPr>
        <b/>
        <sz val="11"/>
        <rFont val="Arial"/>
        <family val="2"/>
      </rPr>
      <t>REFORMA: PRAÇA MARIA ELÍDIA / BAIRRO: SÃO BENEDITO - JUIZ DE FORA / MG</t>
    </r>
  </si>
  <si>
    <t>REFORMA: PRAÇA MARIA ELÍDIA / BAIRRO: SÃO BENEDITO</t>
  </si>
  <si>
    <t>_PAVIMENTO INTERTRAVADO DA PRAÇA: TRECHOS: 1/2 E 2/2</t>
  </si>
  <si>
    <t>_PAVIMENTAÇÃO DE QUADRA: PISO DE CONCRETO: TRECHOS 1/2 E 2/2</t>
  </si>
  <si>
    <t>_PLAYGROUND: ALAMBRADO: TRECHOS 1/2 E 2/2</t>
  </si>
  <si>
    <t>_ADMINISTRAÇÃO DA OBRA / VIGILÂNCIA DA OBRA</t>
  </si>
  <si>
    <t>EQUIP. ESPORTIVOS DA QUADRA: PAR DE TABELA DE BASQUETE E CONJ. DE FUTSAL</t>
  </si>
  <si>
    <t>A20</t>
  </si>
  <si>
    <t>A21</t>
  </si>
  <si>
    <t>A22</t>
  </si>
  <si>
    <t>A23</t>
  </si>
  <si>
    <t>A24</t>
  </si>
  <si>
    <t>A25</t>
  </si>
  <si>
    <t>A26</t>
  </si>
  <si>
    <t>A27</t>
  </si>
  <si>
    <t>A28</t>
  </si>
  <si>
    <t>A29</t>
  </si>
  <si>
    <t>A30</t>
  </si>
  <si>
    <t>_QUADRA: ALAMBRADO: TRECHOS 1/2 E 2/2</t>
  </si>
  <si>
    <t>_QUADRA: MURETA DE ALVENARIA: TRECHOS 1/2 E 2/2</t>
  </si>
  <si>
    <t>B04</t>
  </si>
  <si>
    <t>B05</t>
  </si>
  <si>
    <t>B06</t>
  </si>
  <si>
    <t>B07</t>
  </si>
  <si>
    <t>QUADRA: ESTRUTURA DE CONCRETO ARMADO</t>
  </si>
  <si>
    <t>PLAYGROUND: ESTRUTURA DE CONCRETO ARMADO</t>
  </si>
  <si>
    <t>_MURETA DE DIVISA: ESTRUTURA</t>
  </si>
  <si>
    <t>PLANILHA ORÇAMENTÁRIA PROPONENTE</t>
  </si>
  <si>
    <t>COMPOSIÇÃO DE BDI ONERADO PROPONENTE</t>
  </si>
  <si>
    <t>CRONOGRAMA  FÍSICO-FINANCEIRO 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</si>
</sst>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_-;\-* #,##0.00_-;_-* &quot;-&quot;??_-;_-@_-"/>
    <numFmt numFmtId="164" formatCode="_(&quot;R$ &quot;* #,##0.00_);_(&quot;R$ &quot;* \(#,##0.00\);_(&quot;R$ &quot;* \-??_);_(@_)"/>
    <numFmt numFmtId="165" formatCode="_-* #,##0.00_-;\-* #,##0.00_-;_-* \-??_-;_-@_-"/>
    <numFmt numFmtId="166" formatCode="_(* #,##0.00_);_(* \(#,##0.00\);_(* \-??_);_(@_)"/>
    <numFmt numFmtId="167" formatCode="_-&quot;R$ &quot;* #,##0.00_-;&quot;-R$ &quot;* #,##0.00_-;_-&quot;R$ &quot;* \-??_-;_-@_-"/>
    <numFmt numFmtId="168" formatCode="&quot;R$ &quot;#,##0_);&quot;(R$ &quot;#,##0\)"/>
    <numFmt numFmtId="169" formatCode="mm/yy"/>
    <numFmt numFmtId="170" formatCode="#,##0.00_ ;[Red]\-#,##0.00\ "/>
    <numFmt numFmtId="171" formatCode="#,##0.0000"/>
    <numFmt numFmtId="172" formatCode="#,##0.00_);[Red]\(#,##0.00\)"/>
    <numFmt numFmtId="173" formatCode="#,##0.000"/>
    <numFmt numFmtId="174" formatCode="#,##0.0000;[Red]\-#,##0.0000"/>
  </numFmts>
  <fonts count="57" x14ac:knownFonts="1">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b/>
      <sz val="11"/>
      <color indexed="63"/>
      <name val="Calibri"/>
      <family val="2"/>
    </font>
    <font>
      <sz val="11"/>
      <color indexed="10"/>
      <name val="Calibri"/>
      <family val="2"/>
    </font>
    <font>
      <i/>
      <sz val="11"/>
      <color indexed="23"/>
      <name val="Calibri"/>
      <family val="2"/>
    </font>
    <font>
      <b/>
      <sz val="11"/>
      <color indexed="8"/>
      <name val="Calibri"/>
      <family val="2"/>
    </font>
    <font>
      <b/>
      <sz val="15"/>
      <color indexed="54"/>
      <name val="Calibri"/>
      <family val="2"/>
    </font>
    <font>
      <b/>
      <sz val="13"/>
      <color indexed="54"/>
      <name val="Calibri"/>
      <family val="2"/>
    </font>
    <font>
      <b/>
      <sz val="11"/>
      <color indexed="54"/>
      <name val="Calibri"/>
      <family val="2"/>
    </font>
    <font>
      <sz val="18"/>
      <color indexed="54"/>
      <name val="Calibri Light"/>
      <family val="2"/>
    </font>
    <font>
      <b/>
      <sz val="15"/>
      <color indexed="56"/>
      <name val="Calibri"/>
      <family val="2"/>
    </font>
    <font>
      <b/>
      <sz val="18"/>
      <color indexed="62"/>
      <name val="Cambria"/>
      <family val="2"/>
    </font>
    <font>
      <b/>
      <sz val="15"/>
      <color indexed="62"/>
      <name val="Calibri"/>
      <family val="2"/>
    </font>
    <font>
      <u/>
      <sz val="11.5"/>
      <color theme="10"/>
      <name val="Arial"/>
      <family val="2"/>
    </font>
    <font>
      <b/>
      <sz val="11"/>
      <color theme="1"/>
      <name val="Calibri"/>
      <family val="2"/>
      <scheme val="minor"/>
    </font>
    <font>
      <b/>
      <sz val="12"/>
      <name val="Arial"/>
      <family val="2"/>
      <charset val="1"/>
    </font>
    <font>
      <b/>
      <sz val="11"/>
      <name val="Arial"/>
      <family val="2"/>
    </font>
    <font>
      <b/>
      <sz val="11"/>
      <name val="Arial"/>
      <family val="2"/>
      <charset val="1"/>
    </font>
    <font>
      <b/>
      <sz val="10"/>
      <name val="Arial"/>
      <family val="2"/>
      <charset val="1"/>
    </font>
    <font>
      <b/>
      <sz val="16"/>
      <name val="Calibri"/>
      <family val="2"/>
      <scheme val="minor"/>
    </font>
    <font>
      <b/>
      <sz val="12"/>
      <name val="Calibri"/>
      <family val="2"/>
      <scheme val="minor"/>
    </font>
    <font>
      <b/>
      <sz val="11"/>
      <name val="Calibri"/>
      <family val="2"/>
      <scheme val="minor"/>
    </font>
    <font>
      <b/>
      <sz val="10"/>
      <name val="Calibri"/>
      <family val="2"/>
      <scheme val="minor"/>
    </font>
    <font>
      <sz val="10"/>
      <name val="Calibri"/>
      <family val="2"/>
      <scheme val="minor"/>
    </font>
    <font>
      <b/>
      <i/>
      <sz val="10"/>
      <color rgb="FFFF0000"/>
      <name val="Calibri"/>
      <family val="2"/>
      <scheme val="minor"/>
    </font>
    <font>
      <b/>
      <sz val="10"/>
      <color rgb="FFFF0000"/>
      <name val="Calibri"/>
      <family val="2"/>
      <scheme val="minor"/>
    </font>
    <font>
      <b/>
      <sz val="14"/>
      <name val="Arial"/>
      <family val="2"/>
      <charset val="1"/>
    </font>
    <font>
      <sz val="10"/>
      <name val="Arial"/>
      <family val="2"/>
      <charset val="1"/>
    </font>
    <font>
      <sz val="8"/>
      <name val="Arial"/>
      <family val="2"/>
      <charset val="1"/>
    </font>
    <font>
      <b/>
      <sz val="10"/>
      <color indexed="10"/>
      <name val="Arial"/>
      <family val="2"/>
      <charset val="1"/>
    </font>
    <font>
      <b/>
      <sz val="8"/>
      <name val="Arial"/>
      <family val="2"/>
      <charset val="1"/>
    </font>
    <font>
      <b/>
      <sz val="10"/>
      <name val="Arial Narrow"/>
      <family val="2"/>
      <charset val="1"/>
    </font>
    <font>
      <b/>
      <sz val="8"/>
      <color indexed="8"/>
      <name val="Arial"/>
      <family val="2"/>
      <charset val="1"/>
    </font>
    <font>
      <i/>
      <sz val="8"/>
      <name val="Arial"/>
      <family val="2"/>
      <charset val="1"/>
    </font>
    <font>
      <b/>
      <sz val="5"/>
      <name val="Arial"/>
      <family val="2"/>
      <charset val="1"/>
    </font>
    <font>
      <sz val="10"/>
      <color indexed="8"/>
      <name val="Arial"/>
      <family val="2"/>
      <charset val="1"/>
    </font>
    <font>
      <b/>
      <sz val="6"/>
      <name val="Arial"/>
      <family val="2"/>
      <charset val="1"/>
    </font>
    <font>
      <b/>
      <sz val="8"/>
      <color indexed="10"/>
      <name val="Arial"/>
      <family val="2"/>
      <charset val="1"/>
    </font>
    <font>
      <b/>
      <sz val="8"/>
      <color indexed="9"/>
      <name val="Arial"/>
      <family val="2"/>
      <charset val="1"/>
    </font>
    <font>
      <b/>
      <sz val="10"/>
      <color indexed="9"/>
      <name val="Arial"/>
      <family val="2"/>
      <charset val="1"/>
    </font>
    <font>
      <b/>
      <sz val="12"/>
      <color indexed="8"/>
      <name val="Calibri"/>
      <family val="2"/>
      <charset val="1"/>
    </font>
    <font>
      <b/>
      <sz val="11"/>
      <color indexed="8"/>
      <name val="Calibri"/>
      <family val="2"/>
      <charset val="1"/>
    </font>
    <font>
      <sz val="11"/>
      <name val="Arial"/>
      <family val="2"/>
      <charset val="1"/>
    </font>
    <font>
      <b/>
      <sz val="12"/>
      <color indexed="9"/>
      <name val="Calibri"/>
      <family val="2"/>
      <charset val="1"/>
    </font>
    <font>
      <b/>
      <sz val="8"/>
      <color indexed="8"/>
      <name val="Arial"/>
      <family val="2"/>
    </font>
    <font>
      <b/>
      <sz val="8"/>
      <name val="Arial"/>
      <family val="2"/>
    </font>
    <font>
      <sz val="8"/>
      <color theme="0"/>
      <name val="Arial"/>
      <family val="2"/>
      <charset val="1"/>
    </font>
    <font>
      <i/>
      <sz val="8"/>
      <color theme="0"/>
      <name val="Arial"/>
      <family val="2"/>
      <charset val="1"/>
    </font>
    <font>
      <sz val="9"/>
      <color indexed="81"/>
      <name val="Segoe UI"/>
      <family val="2"/>
    </font>
    <font>
      <b/>
      <sz val="9"/>
      <color indexed="81"/>
      <name val="Segoe UI"/>
      <family val="2"/>
    </font>
  </fonts>
  <fills count="26">
    <fill>
      <patternFill patternType="none"/>
    </fill>
    <fill>
      <patternFill patternType="gray125"/>
    </fill>
    <fill>
      <patternFill patternType="solid">
        <fgColor indexed="27"/>
        <bgColor indexed="41"/>
      </patternFill>
    </fill>
    <fill>
      <patternFill patternType="solid">
        <fgColor indexed="47"/>
        <bgColor indexed="42"/>
      </patternFill>
    </fill>
    <fill>
      <patternFill patternType="solid">
        <fgColor indexed="42"/>
        <bgColor indexed="31"/>
      </patternFill>
    </fill>
    <fill>
      <patternFill patternType="solid">
        <fgColor indexed="26"/>
        <bgColor indexed="9"/>
      </patternFill>
    </fill>
    <fill>
      <patternFill patternType="solid">
        <fgColor indexed="43"/>
        <bgColor indexed="26"/>
      </patternFill>
    </fill>
    <fill>
      <patternFill patternType="solid">
        <fgColor indexed="24"/>
        <bgColor indexed="46"/>
      </patternFill>
    </fill>
    <fill>
      <patternFill patternType="solid">
        <fgColor indexed="22"/>
        <bgColor indexed="44"/>
      </patternFill>
    </fill>
    <fill>
      <patternFill patternType="solid">
        <fgColor indexed="49"/>
        <bgColor indexed="40"/>
      </patternFill>
    </fill>
    <fill>
      <patternFill patternType="solid">
        <fgColor indexed="57"/>
        <bgColor indexed="21"/>
      </patternFill>
    </fill>
    <fill>
      <patternFill patternType="solid">
        <fgColor indexed="9"/>
        <bgColor indexed="41"/>
      </patternFill>
    </fill>
    <fill>
      <patternFill patternType="solid">
        <fgColor indexed="55"/>
        <bgColor indexed="46"/>
      </patternFill>
    </fill>
    <fill>
      <patternFill patternType="solid">
        <fgColor indexed="53"/>
        <bgColor indexed="52"/>
      </patternFill>
    </fill>
    <fill>
      <patternFill patternType="solid">
        <fgColor indexed="51"/>
        <bgColor indexed="13"/>
      </patternFill>
    </fill>
    <fill>
      <patternFill patternType="solid">
        <fgColor indexed="62"/>
        <bgColor indexed="56"/>
      </patternFill>
    </fill>
    <fill>
      <patternFill patternType="solid">
        <fgColor theme="7" tint="0.79998168889431442"/>
        <bgColor indexed="64"/>
      </patternFill>
    </fill>
    <fill>
      <patternFill patternType="solid">
        <fgColor rgb="FFFFFF00"/>
        <bgColor indexed="64"/>
      </patternFill>
    </fill>
    <fill>
      <patternFill patternType="solid">
        <fgColor theme="7" tint="0.39997558519241921"/>
        <bgColor indexed="64"/>
      </patternFill>
    </fill>
    <fill>
      <patternFill patternType="solid">
        <fgColor indexed="9"/>
        <bgColor indexed="26"/>
      </patternFill>
    </fill>
    <fill>
      <patternFill patternType="solid">
        <fgColor indexed="26"/>
        <bgColor indexed="27"/>
      </patternFill>
    </fill>
    <fill>
      <patternFill patternType="solid">
        <fgColor indexed="27"/>
        <bgColor indexed="26"/>
      </patternFill>
    </fill>
    <fill>
      <patternFill patternType="solid">
        <fgColor indexed="13"/>
        <bgColor indexed="34"/>
      </patternFill>
    </fill>
    <fill>
      <patternFill patternType="solid">
        <fgColor theme="0"/>
        <bgColor indexed="34"/>
      </patternFill>
    </fill>
    <fill>
      <patternFill patternType="solid">
        <fgColor theme="0"/>
        <bgColor indexed="64"/>
      </patternFill>
    </fill>
    <fill>
      <patternFill patternType="solid">
        <fgColor rgb="FFFFFF99"/>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44"/>
      </left>
      <right style="thin">
        <color indexed="44"/>
      </right>
      <top style="thin">
        <color indexed="44"/>
      </top>
      <bottom style="thin">
        <color indexed="44"/>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62"/>
      </bottom>
      <diagonal/>
    </border>
    <border>
      <left/>
      <right/>
      <top/>
      <bottom style="thick">
        <color indexed="24"/>
      </bottom>
      <diagonal/>
    </border>
    <border>
      <left/>
      <right/>
      <top/>
      <bottom style="medium">
        <color indexed="24"/>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diagonal/>
    </border>
  </borders>
  <cellStyleXfs count="60">
    <xf numFmtId="0" fontId="0" fillId="0" borderId="0"/>
    <xf numFmtId="0" fontId="1"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6" borderId="0" applyNumberFormat="0" applyBorder="0" applyAlignment="0" applyProtection="0"/>
    <xf numFmtId="0" fontId="3" fillId="7" borderId="0" applyNumberFormat="0" applyBorder="0" applyAlignment="0" applyProtection="0"/>
    <xf numFmtId="0" fontId="3" fillId="3"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4" fillId="2" borderId="0" applyNumberFormat="0" applyBorder="0" applyAlignment="0" applyProtection="0"/>
    <xf numFmtId="0" fontId="5" fillId="11" borderId="1" applyNumberFormat="0" applyAlignment="0" applyProtection="0"/>
    <xf numFmtId="0" fontId="6" fillId="12" borderId="2" applyNumberFormat="0" applyAlignment="0" applyProtection="0"/>
    <xf numFmtId="0" fontId="7" fillId="0" borderId="3" applyNumberFormat="0" applyFill="0" applyAlignment="0" applyProtection="0"/>
    <xf numFmtId="0" fontId="3" fillId="9" borderId="0" applyNumberFormat="0" applyBorder="0" applyAlignment="0" applyProtection="0"/>
    <xf numFmtId="0" fontId="3" fillId="13" borderId="0" applyNumberFormat="0" applyBorder="0" applyAlignment="0" applyProtection="0"/>
    <xf numFmtId="0" fontId="3" fillId="12"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0" borderId="0" applyNumberFormat="0" applyBorder="0" applyAlignment="0" applyProtection="0"/>
    <xf numFmtId="0" fontId="8" fillId="3" borderId="1" applyNumberFormat="0" applyAlignment="0" applyProtection="0"/>
    <xf numFmtId="0" fontId="1" fillId="0" borderId="0"/>
    <xf numFmtId="0" fontId="20" fillId="0" borderId="0" applyNumberFormat="0" applyFill="0" applyBorder="0" applyAlignment="0" applyProtection="0">
      <alignment vertical="top"/>
      <protection locked="0"/>
    </xf>
    <xf numFmtId="167" fontId="1" fillId="0" borderId="0" applyFill="0" applyBorder="0" applyAlignment="0" applyProtection="0"/>
    <xf numFmtId="164" fontId="1" fillId="0" borderId="0" applyFill="0" applyBorder="0" applyAlignment="0" applyProtection="0"/>
    <xf numFmtId="0" fontId="1" fillId="0" borderId="0"/>
    <xf numFmtId="0" fontId="2" fillId="0" borderId="0"/>
    <xf numFmtId="0" fontId="2" fillId="0" borderId="0"/>
    <xf numFmtId="0" fontId="1" fillId="5" borderId="4" applyNumberFormat="0" applyAlignment="0" applyProtection="0"/>
    <xf numFmtId="9" fontId="1" fillId="0" borderId="0" applyFill="0" applyBorder="0" applyAlignment="0" applyProtection="0"/>
    <xf numFmtId="9" fontId="1" fillId="0" borderId="0" applyFill="0" applyBorder="0" applyAlignment="0" applyProtection="0"/>
    <xf numFmtId="0" fontId="9" fillId="11" borderId="5" applyNumberFormat="0" applyAlignment="0" applyProtection="0"/>
    <xf numFmtId="168" fontId="1" fillId="0" borderId="0" applyFill="0" applyBorder="0" applyAlignment="0" applyProtection="0"/>
    <xf numFmtId="168" fontId="1" fillId="0" borderId="0" applyFill="0" applyBorder="0" applyAlignment="0" applyProtection="0"/>
    <xf numFmtId="166" fontId="1" fillId="0" borderId="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3" fillId="0" borderId="6" applyNumberFormat="0" applyFill="0" applyAlignment="0" applyProtection="0"/>
    <xf numFmtId="0" fontId="17" fillId="0" borderId="7"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6" applyNumberFormat="0" applyFill="0" applyAlignment="0" applyProtection="0"/>
    <xf numFmtId="0" fontId="14" fillId="0" borderId="8" applyNumberFormat="0" applyFill="0" applyAlignment="0" applyProtection="0"/>
    <xf numFmtId="0" fontId="15" fillId="0" borderId="9"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2" fillId="0" borderId="10" applyNumberFormat="0" applyFill="0" applyAlignment="0" applyProtection="0"/>
    <xf numFmtId="166" fontId="1" fillId="0" borderId="0" applyFill="0" applyBorder="0" applyAlignment="0" applyProtection="0"/>
    <xf numFmtId="165" fontId="1" fillId="0" borderId="0" applyFill="0" applyBorder="0" applyAlignment="0" applyProtection="0"/>
    <xf numFmtId="0" fontId="34" fillId="0" borderId="0"/>
  </cellStyleXfs>
  <cellXfs count="157">
    <xf numFmtId="0" fontId="0" fillId="0" borderId="0" xfId="0"/>
    <xf numFmtId="0" fontId="21" fillId="0" borderId="11" xfId="0" applyFont="1" applyBorder="1" applyAlignment="1">
      <alignment horizontal="center" vertical="center"/>
    </xf>
    <xf numFmtId="0" fontId="0" fillId="0" borderId="0" xfId="0" applyFont="1"/>
    <xf numFmtId="166" fontId="29" fillId="0" borderId="11" xfId="57" applyNumberFormat="1" applyFont="1" applyFill="1" applyBorder="1" applyAlignment="1" applyProtection="1">
      <alignment horizontal="center" vertical="center"/>
    </xf>
    <xf numFmtId="166" fontId="29" fillId="16" borderId="11" xfId="57" applyNumberFormat="1" applyFont="1" applyFill="1" applyBorder="1" applyAlignment="1" applyProtection="1">
      <alignment horizontal="center" vertical="center" shrinkToFit="1"/>
    </xf>
    <xf numFmtId="0" fontId="29" fillId="16" borderId="11" xfId="1" applyNumberFormat="1" applyFont="1" applyFill="1" applyBorder="1" applyAlignment="1">
      <alignment horizontal="center" vertical="center" wrapText="1" shrinkToFit="1"/>
    </xf>
    <xf numFmtId="49" fontId="29" fillId="16" borderId="11" xfId="1" applyNumberFormat="1" applyFont="1" applyFill="1" applyBorder="1" applyAlignment="1" applyProtection="1">
      <alignment horizontal="center" vertical="center" wrapText="1"/>
      <protection locked="0"/>
    </xf>
    <xf numFmtId="0" fontId="29" fillId="16" borderId="11" xfId="1" applyNumberFormat="1" applyFont="1" applyFill="1" applyBorder="1" applyAlignment="1" applyProtection="1">
      <alignment horizontal="center" vertical="center" wrapText="1"/>
      <protection locked="0"/>
    </xf>
    <xf numFmtId="166" fontId="29" fillId="16" borderId="11" xfId="57" applyNumberFormat="1" applyFont="1" applyFill="1" applyBorder="1" applyAlignment="1" applyProtection="1">
      <alignment vertical="center" shrinkToFit="1"/>
    </xf>
    <xf numFmtId="166" fontId="29" fillId="16" borderId="11" xfId="57" applyFont="1" applyFill="1" applyBorder="1" applyAlignment="1" applyProtection="1">
      <alignment vertical="center" wrapText="1"/>
      <protection locked="0"/>
    </xf>
    <xf numFmtId="49" fontId="30" fillId="0" borderId="11" xfId="1" applyNumberFormat="1" applyFont="1" applyFill="1" applyBorder="1" applyAlignment="1" applyProtection="1">
      <alignment horizontal="center" vertical="center" wrapText="1"/>
      <protection locked="0"/>
    </xf>
    <xf numFmtId="166" fontId="30" fillId="0" borderId="11" xfId="57" applyNumberFormat="1" applyFont="1" applyFill="1" applyBorder="1" applyAlignment="1" applyProtection="1">
      <alignment vertical="center" shrinkToFit="1"/>
    </xf>
    <xf numFmtId="166" fontId="30" fillId="0" borderId="11" xfId="57" applyNumberFormat="1" applyFont="1" applyFill="1" applyBorder="1" applyAlignment="1" applyProtection="1">
      <alignment horizontal="center" vertical="center" shrinkToFit="1"/>
    </xf>
    <xf numFmtId="0" fontId="29" fillId="16" borderId="11" xfId="1" applyFont="1" applyFill="1" applyBorder="1" applyAlignment="1" applyProtection="1">
      <alignment horizontal="justify" vertical="center" wrapText="1"/>
      <protection locked="0"/>
    </xf>
    <xf numFmtId="0" fontId="30" fillId="0" borderId="11" xfId="1" applyNumberFormat="1" applyFont="1" applyFill="1" applyBorder="1" applyAlignment="1">
      <alignment horizontal="center" vertical="center" wrapText="1" shrinkToFit="1"/>
    </xf>
    <xf numFmtId="0" fontId="30" fillId="0" borderId="11" xfId="1" applyFont="1" applyFill="1" applyBorder="1" applyAlignment="1" applyProtection="1">
      <alignment horizontal="justify" vertical="center" wrapText="1"/>
      <protection locked="0"/>
    </xf>
    <xf numFmtId="0" fontId="30" fillId="0" borderId="11" xfId="1" applyNumberFormat="1" applyFont="1" applyFill="1" applyBorder="1" applyAlignment="1" applyProtection="1">
      <alignment horizontal="center" vertical="center" wrapText="1"/>
      <protection locked="0"/>
    </xf>
    <xf numFmtId="0" fontId="0" fillId="0" borderId="0" xfId="0" applyFont="1" applyAlignment="1">
      <alignment horizontal="center"/>
    </xf>
    <xf numFmtId="0" fontId="0" fillId="0" borderId="0" xfId="0" applyFont="1" applyAlignment="1">
      <alignment vertical="center"/>
    </xf>
    <xf numFmtId="0" fontId="32" fillId="16" borderId="11" xfId="1" applyFont="1" applyFill="1" applyBorder="1" applyAlignment="1" applyProtection="1">
      <alignment horizontal="justify" vertical="center" wrapText="1"/>
      <protection locked="0"/>
    </xf>
    <xf numFmtId="4" fontId="0" fillId="0" borderId="0" xfId="0" applyNumberFormat="1" applyFont="1" applyAlignment="1">
      <alignment vertical="center"/>
    </xf>
    <xf numFmtId="166" fontId="29" fillId="17" borderId="11" xfId="57" applyNumberFormat="1" applyFont="1" applyFill="1" applyBorder="1" applyAlignment="1" applyProtection="1">
      <alignment horizontal="center" vertical="center" shrinkToFit="1"/>
    </xf>
    <xf numFmtId="166" fontId="29" fillId="18" borderId="11" xfId="57" applyNumberFormat="1" applyFont="1" applyFill="1" applyBorder="1" applyAlignment="1" applyProtection="1">
      <alignment horizontal="center" vertical="center" shrinkToFit="1"/>
    </xf>
    <xf numFmtId="0" fontId="29" fillId="16" borderId="11" xfId="1" applyNumberFormat="1" applyFont="1" applyFill="1" applyBorder="1" applyAlignment="1" applyProtection="1">
      <alignment horizontal="justify" vertical="center" wrapText="1"/>
      <protection locked="0"/>
    </xf>
    <xf numFmtId="0" fontId="30" fillId="0" borderId="11" xfId="1" applyNumberFormat="1" applyFont="1" applyFill="1" applyBorder="1" applyAlignment="1" applyProtection="1">
      <alignment horizontal="justify" vertical="center" wrapText="1"/>
      <protection locked="0"/>
    </xf>
    <xf numFmtId="10" fontId="29" fillId="0" borderId="0" xfId="39" applyNumberFormat="1" applyFont="1" applyFill="1" applyBorder="1" applyAlignment="1" applyProtection="1">
      <alignment horizontal="center" vertical="center"/>
    </xf>
    <xf numFmtId="10" fontId="30" fillId="0" borderId="0" xfId="39" applyNumberFormat="1" applyFont="1" applyFill="1" applyBorder="1" applyAlignment="1" applyProtection="1">
      <alignment horizontal="center" vertical="center" wrapText="1"/>
      <protection locked="0"/>
    </xf>
    <xf numFmtId="0" fontId="0" fillId="0" borderId="0" xfId="0" applyFont="1" applyBorder="1"/>
    <xf numFmtId="49" fontId="30" fillId="0" borderId="0" xfId="1" applyNumberFormat="1" applyFont="1" applyFill="1" applyBorder="1" applyAlignment="1" applyProtection="1">
      <alignment horizontal="center" vertical="center" wrapText="1"/>
      <protection locked="0"/>
    </xf>
    <xf numFmtId="0" fontId="35" fillId="0" borderId="0" xfId="59" applyFont="1" applyAlignment="1">
      <alignment horizontal="right"/>
    </xf>
    <xf numFmtId="4" fontId="36" fillId="0" borderId="0" xfId="59" applyNumberFormat="1" applyFont="1" applyFill="1" applyAlignment="1">
      <alignment vertical="center"/>
    </xf>
    <xf numFmtId="0" fontId="25" fillId="0" borderId="0" xfId="59" applyFont="1" applyAlignment="1">
      <alignment vertical="center"/>
    </xf>
    <xf numFmtId="0" fontId="25" fillId="0" borderId="0" xfId="59" applyFont="1" applyAlignment="1">
      <alignment horizontal="center" vertical="center"/>
    </xf>
    <xf numFmtId="0" fontId="35" fillId="0" borderId="0" xfId="59" applyFont="1" applyAlignment="1">
      <alignment vertical="center"/>
    </xf>
    <xf numFmtId="0" fontId="34" fillId="0" borderId="0" xfId="59"/>
    <xf numFmtId="4" fontId="37" fillId="0" borderId="0" xfId="59" applyNumberFormat="1" applyFont="1" applyAlignment="1">
      <alignment horizontal="right"/>
    </xf>
    <xf numFmtId="4" fontId="25" fillId="0" borderId="0" xfId="59" applyNumberFormat="1" applyFont="1" applyAlignment="1">
      <alignment vertical="center"/>
    </xf>
    <xf numFmtId="0" fontId="24" fillId="0" borderId="16" xfId="59" applyFont="1" applyFill="1" applyBorder="1" applyAlignment="1">
      <alignment horizontal="center" vertical="center" wrapText="1"/>
    </xf>
    <xf numFmtId="0" fontId="24" fillId="0" borderId="16" xfId="59" applyFont="1" applyFill="1" applyBorder="1" applyAlignment="1">
      <alignment horizontal="center" vertical="center"/>
    </xf>
    <xf numFmtId="14" fontId="24" fillId="0" borderId="17" xfId="59" applyNumberFormat="1" applyFont="1" applyFill="1" applyBorder="1" applyAlignment="1">
      <alignment horizontal="center" vertical="center"/>
    </xf>
    <xf numFmtId="4" fontId="35" fillId="0" borderId="0" xfId="59" applyNumberFormat="1" applyFont="1" applyAlignment="1">
      <alignment horizontal="right"/>
    </xf>
    <xf numFmtId="4" fontId="38" fillId="0" borderId="0" xfId="59" applyNumberFormat="1" applyFont="1" applyAlignment="1">
      <alignment vertical="center"/>
    </xf>
    <xf numFmtId="0" fontId="37" fillId="0" borderId="0" xfId="59" applyFont="1" applyAlignment="1">
      <alignment horizontal="center" vertical="center"/>
    </xf>
    <xf numFmtId="0" fontId="34" fillId="0" borderId="0" xfId="59" applyFont="1" applyAlignment="1">
      <alignment horizontal="center" vertical="center"/>
    </xf>
    <xf numFmtId="0" fontId="35" fillId="0" borderId="0" xfId="59" applyFont="1" applyAlignment="1">
      <alignment horizontal="center" vertical="center"/>
    </xf>
    <xf numFmtId="0" fontId="34" fillId="0" borderId="0" xfId="59" applyAlignment="1">
      <alignment horizontal="center"/>
    </xf>
    <xf numFmtId="170" fontId="37" fillId="0" borderId="0" xfId="59" applyNumberFormat="1" applyFont="1" applyAlignment="1">
      <alignment horizontal="right"/>
    </xf>
    <xf numFmtId="171" fontId="38" fillId="0" borderId="0" xfId="59" applyNumberFormat="1" applyFont="1" applyAlignment="1">
      <alignment vertical="center"/>
    </xf>
    <xf numFmtId="170" fontId="35" fillId="0" borderId="0" xfId="59" applyNumberFormat="1" applyFont="1" applyAlignment="1">
      <alignment horizontal="right"/>
    </xf>
    <xf numFmtId="170" fontId="25" fillId="0" borderId="0" xfId="59" applyNumberFormat="1" applyFont="1" applyAlignment="1">
      <alignment horizontal="center" vertical="center"/>
    </xf>
    <xf numFmtId="4" fontId="35" fillId="0" borderId="0" xfId="59" applyNumberFormat="1" applyFont="1" applyAlignment="1">
      <alignment vertical="center"/>
    </xf>
    <xf numFmtId="165" fontId="35" fillId="0" borderId="0" xfId="59" applyNumberFormat="1" applyFont="1" applyAlignment="1">
      <alignment vertical="center"/>
    </xf>
    <xf numFmtId="0" fontId="35" fillId="0" borderId="0" xfId="59" applyFont="1"/>
    <xf numFmtId="4" fontId="38" fillId="0" borderId="0" xfId="59" applyNumberFormat="1" applyFont="1" applyFill="1" applyBorder="1" applyAlignment="1">
      <alignment vertical="center"/>
    </xf>
    <xf numFmtId="4" fontId="37" fillId="0" borderId="0" xfId="59" applyNumberFormat="1" applyFont="1" applyFill="1" applyBorder="1" applyAlignment="1">
      <alignment vertical="center"/>
    </xf>
    <xf numFmtId="0" fontId="35" fillId="0" borderId="0" xfId="59" applyFont="1" applyAlignment="1">
      <alignment horizontal="right" vertical="center"/>
    </xf>
    <xf numFmtId="0" fontId="35" fillId="0" borderId="0" xfId="59" applyFont="1" applyBorder="1"/>
    <xf numFmtId="0" fontId="35" fillId="0" borderId="0" xfId="59" applyFont="1" applyBorder="1" applyAlignment="1">
      <alignment horizontal="right"/>
    </xf>
    <xf numFmtId="4" fontId="37" fillId="0" borderId="0" xfId="59" applyNumberFormat="1" applyFont="1"/>
    <xf numFmtId="0" fontId="41" fillId="0" borderId="0" xfId="59" applyFont="1"/>
    <xf numFmtId="173" fontId="42" fillId="0" borderId="0" xfId="59" applyNumberFormat="1" applyFont="1" applyFill="1" applyBorder="1" applyAlignment="1">
      <alignment horizontal="center"/>
    </xf>
    <xf numFmtId="171" fontId="35" fillId="0" borderId="0" xfId="59" applyNumberFormat="1" applyFont="1" applyBorder="1"/>
    <xf numFmtId="0" fontId="43" fillId="0" borderId="0" xfId="59" applyFont="1" applyAlignment="1">
      <alignment horizontal="center"/>
    </xf>
    <xf numFmtId="4" fontId="44" fillId="0" borderId="0" xfId="59" applyNumberFormat="1" applyFont="1"/>
    <xf numFmtId="0" fontId="44" fillId="0" borderId="0" xfId="59" applyFont="1"/>
    <xf numFmtId="174" fontId="39" fillId="0" borderId="0" xfId="59" applyNumberFormat="1" applyFont="1" applyFill="1" applyBorder="1" applyAlignment="1">
      <alignment horizontal="center"/>
    </xf>
    <xf numFmtId="4" fontId="35" fillId="0" borderId="0" xfId="59" applyNumberFormat="1" applyFont="1" applyBorder="1"/>
    <xf numFmtId="4" fontId="37" fillId="0" borderId="0" xfId="59" applyNumberFormat="1" applyFont="1" applyFill="1"/>
    <xf numFmtId="4" fontId="35" fillId="0" borderId="0" xfId="59" applyNumberFormat="1" applyFont="1" applyFill="1"/>
    <xf numFmtId="0" fontId="35" fillId="0" borderId="0" xfId="59" applyFont="1" applyFill="1"/>
    <xf numFmtId="4" fontId="45" fillId="0" borderId="0" xfId="59" applyNumberFormat="1" applyFont="1"/>
    <xf numFmtId="4" fontId="45" fillId="0" borderId="0" xfId="59" applyNumberFormat="1" applyFont="1" applyBorder="1"/>
    <xf numFmtId="4" fontId="45" fillId="0" borderId="0" xfId="59" applyNumberFormat="1" applyFont="1" applyBorder="1" applyAlignment="1">
      <alignment horizontal="right"/>
    </xf>
    <xf numFmtId="4" fontId="46" fillId="0" borderId="0" xfId="59" applyNumberFormat="1" applyFont="1" applyAlignment="1">
      <alignment vertical="center"/>
    </xf>
    <xf numFmtId="4" fontId="46" fillId="0" borderId="0" xfId="59" applyNumberFormat="1" applyFont="1" applyAlignment="1">
      <alignment horizontal="center" vertical="center"/>
    </xf>
    <xf numFmtId="4" fontId="45" fillId="0" borderId="0" xfId="59" applyNumberFormat="1" applyFont="1" applyAlignment="1">
      <alignment vertical="center"/>
    </xf>
    <xf numFmtId="0" fontId="1" fillId="0" borderId="0" xfId="35"/>
    <xf numFmtId="0" fontId="48" fillId="0" borderId="14" xfId="35" applyFont="1" applyBorder="1" applyAlignment="1">
      <alignment horizontal="center"/>
    </xf>
    <xf numFmtId="0" fontId="1" fillId="0" borderId="14" xfId="35" applyFont="1" applyBorder="1" applyAlignment="1">
      <alignment horizontal="center"/>
    </xf>
    <xf numFmtId="10" fontId="1" fillId="0" borderId="14" xfId="35" applyNumberFormat="1" applyBorder="1" applyAlignment="1">
      <alignment horizontal="center"/>
    </xf>
    <xf numFmtId="10" fontId="49" fillId="0" borderId="14" xfId="59" applyNumberFormat="1" applyFont="1" applyFill="1" applyBorder="1" applyAlignment="1" applyProtection="1">
      <alignment horizontal="center" vertical="center"/>
    </xf>
    <xf numFmtId="0" fontId="47" fillId="0" borderId="14" xfId="35" applyFont="1" applyFill="1" applyBorder="1" applyAlignment="1">
      <alignment horizontal="center"/>
    </xf>
    <xf numFmtId="10" fontId="22" fillId="0" borderId="14" xfId="59" applyNumberFormat="1" applyFont="1" applyFill="1" applyBorder="1" applyAlignment="1" applyProtection="1">
      <alignment horizontal="center" vertical="center"/>
    </xf>
    <xf numFmtId="0" fontId="48" fillId="0" borderId="14" xfId="35" applyFont="1" applyBorder="1"/>
    <xf numFmtId="0" fontId="48" fillId="0" borderId="0" xfId="35" applyFont="1"/>
    <xf numFmtId="10" fontId="1" fillId="0" borderId="0" xfId="35" applyNumberFormat="1"/>
    <xf numFmtId="0" fontId="1" fillId="0" borderId="0" xfId="35" applyAlignment="1">
      <alignment horizontal="center"/>
    </xf>
    <xf numFmtId="43" fontId="29" fillId="18" borderId="11" xfId="57" applyNumberFormat="1" applyFont="1" applyFill="1" applyBorder="1" applyAlignment="1" applyProtection="1">
      <alignment horizontal="center" vertical="center" shrinkToFit="1"/>
    </xf>
    <xf numFmtId="166" fontId="29" fillId="18" borderId="11" xfId="57" applyFont="1" applyFill="1" applyBorder="1" applyAlignment="1" applyProtection="1">
      <alignment vertical="center" wrapText="1"/>
      <protection locked="0"/>
    </xf>
    <xf numFmtId="166" fontId="29" fillId="18" borderId="11" xfId="57" applyNumberFormat="1" applyFont="1" applyFill="1" applyBorder="1" applyAlignment="1" applyProtection="1">
      <alignment vertical="center" shrinkToFit="1"/>
    </xf>
    <xf numFmtId="0" fontId="29" fillId="18" borderId="11" xfId="1" applyNumberFormat="1" applyFont="1" applyFill="1" applyBorder="1" applyAlignment="1" applyProtection="1">
      <alignment horizontal="center" vertical="center" wrapText="1"/>
      <protection locked="0"/>
    </xf>
    <xf numFmtId="0" fontId="29" fillId="18" borderId="11" xfId="1" applyNumberFormat="1" applyFont="1" applyFill="1" applyBorder="1" applyAlignment="1" applyProtection="1">
      <alignment horizontal="justify" vertical="center" wrapText="1"/>
      <protection locked="0"/>
    </xf>
    <xf numFmtId="49" fontId="29" fillId="18" borderId="11" xfId="1" applyNumberFormat="1" applyFont="1" applyFill="1" applyBorder="1" applyAlignment="1" applyProtection="1">
      <alignment horizontal="center" vertical="center" wrapText="1"/>
      <protection locked="0"/>
    </xf>
    <xf numFmtId="0" fontId="29" fillId="18" borderId="11" xfId="1" applyNumberFormat="1" applyFont="1" applyFill="1" applyBorder="1" applyAlignment="1">
      <alignment horizontal="center" vertical="center" wrapText="1" shrinkToFit="1"/>
    </xf>
    <xf numFmtId="173" fontId="0" fillId="0" borderId="0" xfId="0" applyNumberFormat="1" applyFont="1" applyAlignment="1">
      <alignment vertical="center"/>
    </xf>
    <xf numFmtId="0" fontId="28" fillId="0" borderId="19" xfId="0" applyFont="1" applyBorder="1" applyAlignment="1">
      <alignment horizontal="center" vertical="center"/>
    </xf>
    <xf numFmtId="14" fontId="28" fillId="0" borderId="20" xfId="0" applyNumberFormat="1" applyFont="1" applyBorder="1" applyAlignment="1">
      <alignment horizontal="center" vertical="center"/>
    </xf>
    <xf numFmtId="0" fontId="24" fillId="0" borderId="21" xfId="59" applyFont="1" applyFill="1" applyBorder="1" applyAlignment="1">
      <alignment vertical="center"/>
    </xf>
    <xf numFmtId="0" fontId="24" fillId="0" borderId="16" xfId="35" applyFont="1" applyBorder="1" applyAlignment="1">
      <alignment horizontal="center"/>
    </xf>
    <xf numFmtId="0" fontId="39" fillId="20" borderId="11" xfId="59" applyFont="1" applyFill="1" applyBorder="1" applyAlignment="1">
      <alignment horizontal="center" vertical="center"/>
    </xf>
    <xf numFmtId="169" fontId="39" fillId="20" borderId="11" xfId="59" applyNumberFormat="1" applyFont="1" applyFill="1" applyBorder="1" applyAlignment="1">
      <alignment horizontal="center" vertical="center"/>
    </xf>
    <xf numFmtId="0" fontId="37" fillId="20" borderId="11" xfId="59" applyFont="1" applyFill="1" applyBorder="1" applyAlignment="1">
      <alignment horizontal="center" vertical="center"/>
    </xf>
    <xf numFmtId="0" fontId="39" fillId="21" borderId="11" xfId="59" applyFont="1" applyFill="1" applyBorder="1" applyAlignment="1">
      <alignment horizontal="center" vertical="center"/>
    </xf>
    <xf numFmtId="0" fontId="35" fillId="22" borderId="11" xfId="59" applyFont="1" applyFill="1" applyBorder="1" applyAlignment="1">
      <alignment horizontal="center" vertical="center"/>
    </xf>
    <xf numFmtId="0" fontId="35" fillId="23" borderId="11" xfId="59" applyFont="1" applyFill="1" applyBorder="1" applyAlignment="1">
      <alignment horizontal="center" vertical="center"/>
    </xf>
    <xf numFmtId="170" fontId="35" fillId="0" borderId="11" xfId="59" applyNumberFormat="1" applyFont="1" applyFill="1" applyBorder="1"/>
    <xf numFmtId="10" fontId="35" fillId="0" borderId="11" xfId="59" applyNumberFormat="1" applyFont="1" applyFill="1" applyBorder="1" applyAlignment="1">
      <alignment horizontal="right" vertical="center"/>
    </xf>
    <xf numFmtId="0" fontId="35" fillId="0" borderId="11" xfId="59" applyFont="1" applyFill="1" applyBorder="1" applyAlignment="1">
      <alignment horizontal="center"/>
    </xf>
    <xf numFmtId="10" fontId="40" fillId="0" borderId="11" xfId="59" applyNumberFormat="1" applyFont="1" applyFill="1" applyBorder="1" applyAlignment="1">
      <alignment horizontal="center" vertical="center"/>
    </xf>
    <xf numFmtId="10" fontId="40" fillId="24" borderId="11" xfId="59" applyNumberFormat="1" applyFont="1" applyFill="1" applyBorder="1" applyAlignment="1">
      <alignment horizontal="center" vertical="center"/>
    </xf>
    <xf numFmtId="10" fontId="35" fillId="0" borderId="11" xfId="59" applyNumberFormat="1" applyFont="1" applyFill="1" applyBorder="1" applyAlignment="1">
      <alignment horizontal="right"/>
    </xf>
    <xf numFmtId="4" fontId="35" fillId="0" borderId="11" xfId="59" applyNumberFormat="1" applyFont="1" applyFill="1" applyBorder="1" applyAlignment="1">
      <alignment horizontal="right"/>
    </xf>
    <xf numFmtId="172" fontId="35" fillId="0" borderId="11" xfId="59" applyNumberFormat="1" applyFont="1" applyBorder="1" applyAlignment="1">
      <alignment horizontal="center" vertical="center"/>
    </xf>
    <xf numFmtId="172" fontId="35" fillId="22" borderId="11" xfId="59" applyNumberFormat="1" applyFont="1" applyFill="1" applyBorder="1" applyAlignment="1">
      <alignment horizontal="center" vertical="center"/>
    </xf>
    <xf numFmtId="172" fontId="35" fillId="0" borderId="11" xfId="59" applyNumberFormat="1" applyFont="1" applyFill="1" applyBorder="1" applyAlignment="1">
      <alignment horizontal="center" vertical="center"/>
    </xf>
    <xf numFmtId="0" fontId="35" fillId="0" borderId="11" xfId="59" applyFont="1" applyFill="1" applyBorder="1" applyAlignment="1">
      <alignment horizontal="center" vertical="center"/>
    </xf>
    <xf numFmtId="1" fontId="37" fillId="21" borderId="11" xfId="59" applyNumberFormat="1" applyFont="1" applyFill="1" applyBorder="1" applyAlignment="1" applyProtection="1">
      <alignment horizontal="center" vertical="center"/>
    </xf>
    <xf numFmtId="4" fontId="39" fillId="21" borderId="11" xfId="59" applyNumberFormat="1" applyFont="1" applyFill="1" applyBorder="1" applyAlignment="1">
      <alignment horizontal="center" vertical="center"/>
    </xf>
    <xf numFmtId="10" fontId="39" fillId="21" borderId="11" xfId="59" applyNumberFormat="1" applyFont="1" applyFill="1" applyBorder="1" applyAlignment="1">
      <alignment vertical="center"/>
    </xf>
    <xf numFmtId="10" fontId="35" fillId="0" borderId="11" xfId="59" applyNumberFormat="1" applyFont="1" applyFill="1" applyBorder="1" applyAlignment="1">
      <alignment vertical="center"/>
    </xf>
    <xf numFmtId="172" fontId="35" fillId="0" borderId="11" xfId="59" applyNumberFormat="1" applyFont="1" applyFill="1" applyBorder="1" applyAlignment="1">
      <alignment vertical="center"/>
    </xf>
    <xf numFmtId="10" fontId="51" fillId="0" borderId="11" xfId="59" applyNumberFormat="1" applyFont="1" applyFill="1" applyBorder="1" applyAlignment="1">
      <alignment vertical="center"/>
    </xf>
    <xf numFmtId="10" fontId="52" fillId="0" borderId="11" xfId="59" applyNumberFormat="1" applyFont="1" applyFill="1" applyBorder="1" applyAlignment="1">
      <alignment vertical="center"/>
    </xf>
    <xf numFmtId="172" fontId="53" fillId="24" borderId="11" xfId="59" applyNumberFormat="1" applyFont="1" applyFill="1" applyBorder="1" applyAlignment="1">
      <alignment horizontal="center" vertical="center"/>
    </xf>
    <xf numFmtId="172" fontId="53" fillId="0" borderId="11" xfId="59" applyNumberFormat="1" applyFont="1" applyBorder="1" applyAlignment="1">
      <alignment horizontal="center" vertical="center"/>
    </xf>
    <xf numFmtId="172" fontId="53" fillId="0" borderId="11" xfId="59" applyNumberFormat="1" applyFont="1" applyFill="1" applyBorder="1" applyAlignment="1">
      <alignment horizontal="center" vertical="center"/>
    </xf>
    <xf numFmtId="0" fontId="53" fillId="0" borderId="11" xfId="59" applyFont="1" applyFill="1" applyBorder="1" applyAlignment="1">
      <alignment horizontal="center" vertical="center"/>
    </xf>
    <xf numFmtId="10" fontId="54" fillId="0" borderId="11" xfId="59" applyNumberFormat="1" applyFont="1" applyFill="1" applyBorder="1" applyAlignment="1">
      <alignment horizontal="center" vertical="center"/>
    </xf>
    <xf numFmtId="0" fontId="29" fillId="0" borderId="0" xfId="1" applyNumberFormat="1" applyFont="1" applyFill="1" applyBorder="1" applyAlignment="1" applyProtection="1">
      <alignment horizontal="center" vertical="center" wrapText="1"/>
    </xf>
    <xf numFmtId="0" fontId="21" fillId="17" borderId="11" xfId="0" applyFont="1" applyFill="1" applyBorder="1" applyAlignment="1">
      <alignment horizontal="left" vertical="center" wrapText="1"/>
    </xf>
    <xf numFmtId="0" fontId="21" fillId="0" borderId="11" xfId="0" applyFont="1" applyBorder="1" applyAlignment="1">
      <alignment horizontal="center" vertical="center"/>
    </xf>
    <xf numFmtId="0" fontId="29" fillId="0" borderId="11" xfId="1" applyNumberFormat="1" applyFont="1" applyFill="1" applyBorder="1" applyAlignment="1" applyProtection="1">
      <alignment horizontal="center" vertical="center" wrapText="1"/>
    </xf>
    <xf numFmtId="0" fontId="26" fillId="0" borderId="12" xfId="0" applyFont="1" applyBorder="1" applyAlignment="1">
      <alignment horizontal="center" vertical="center"/>
    </xf>
    <xf numFmtId="0" fontId="27" fillId="0" borderId="13" xfId="0" applyFont="1" applyBorder="1" applyAlignment="1">
      <alignment horizontal="center" vertical="center"/>
    </xf>
    <xf numFmtId="0" fontId="28" fillId="0" borderId="13" xfId="0" applyFont="1" applyBorder="1" applyAlignment="1">
      <alignment horizontal="center" vertical="center"/>
    </xf>
    <xf numFmtId="0" fontId="28" fillId="0" borderId="14" xfId="0" applyFont="1" applyBorder="1" applyAlignment="1">
      <alignment horizontal="center" vertical="center"/>
    </xf>
    <xf numFmtId="0" fontId="28" fillId="0" borderId="20" xfId="0" applyFont="1" applyBorder="1" applyAlignment="1">
      <alignment horizontal="justify" vertical="center" wrapText="1"/>
    </xf>
    <xf numFmtId="0" fontId="1" fillId="0" borderId="15" xfId="35" applyBorder="1" applyAlignment="1">
      <alignment horizontal="center" vertical="center"/>
    </xf>
    <xf numFmtId="0" fontId="1" fillId="0" borderId="13" xfId="35" applyBorder="1" applyAlignment="1">
      <alignment horizontal="center" vertical="center"/>
    </xf>
    <xf numFmtId="0" fontId="47" fillId="20" borderId="14" xfId="35" applyFont="1" applyFill="1" applyBorder="1" applyAlignment="1">
      <alignment horizontal="center"/>
    </xf>
    <xf numFmtId="0" fontId="33" fillId="0" borderId="12" xfId="35" applyFont="1" applyBorder="1" applyAlignment="1">
      <alignment horizontal="center" vertical="center" wrapText="1"/>
    </xf>
    <xf numFmtId="0" fontId="33" fillId="0" borderId="13" xfId="35" applyFont="1" applyBorder="1" applyAlignment="1">
      <alignment horizontal="center" vertical="center" wrapText="1"/>
    </xf>
    <xf numFmtId="0" fontId="24" fillId="19" borderId="18" xfId="35" applyFont="1" applyFill="1" applyBorder="1" applyAlignment="1">
      <alignment horizontal="center" vertical="center" wrapText="1"/>
    </xf>
    <xf numFmtId="0" fontId="24" fillId="0" borderId="14" xfId="59" applyFont="1" applyFill="1" applyBorder="1" applyAlignment="1">
      <alignment horizontal="center" vertical="center"/>
    </xf>
    <xf numFmtId="0" fontId="24" fillId="0" borderId="14" xfId="59" applyFont="1" applyFill="1" applyBorder="1" applyAlignment="1">
      <alignment horizontal="center" vertical="center" wrapText="1"/>
    </xf>
    <xf numFmtId="0" fontId="35" fillId="0" borderId="11" xfId="59" applyFont="1" applyFill="1" applyBorder="1" applyAlignment="1">
      <alignment horizontal="center" vertical="center"/>
    </xf>
    <xf numFmtId="0" fontId="39" fillId="21" borderId="11" xfId="59" applyFont="1" applyFill="1" applyBorder="1" applyAlignment="1">
      <alignment horizontal="left" vertical="center"/>
    </xf>
    <xf numFmtId="1" fontId="37" fillId="21" borderId="11" xfId="59" applyNumberFormat="1" applyFont="1" applyFill="1" applyBorder="1" applyAlignment="1" applyProtection="1">
      <alignment horizontal="left" vertical="center" wrapText="1"/>
    </xf>
    <xf numFmtId="1" fontId="37" fillId="0" borderId="11" xfId="59" applyNumberFormat="1" applyFont="1" applyFill="1" applyBorder="1" applyAlignment="1" applyProtection="1">
      <alignment horizontal="center" vertical="center"/>
    </xf>
    <xf numFmtId="1" fontId="37" fillId="0" borderId="11" xfId="59" applyNumberFormat="1" applyFont="1" applyFill="1" applyBorder="1" applyAlignment="1" applyProtection="1">
      <alignment horizontal="center" vertical="center" wrapText="1"/>
    </xf>
    <xf numFmtId="0" fontId="24" fillId="19" borderId="13" xfId="35" applyFont="1" applyFill="1" applyBorder="1" applyAlignment="1">
      <alignment horizontal="center" vertical="center" wrapText="1"/>
    </xf>
    <xf numFmtId="0" fontId="24" fillId="0" borderId="17" xfId="59" applyFont="1" applyFill="1" applyBorder="1" applyAlignment="1">
      <alignment horizontal="center" vertical="center"/>
    </xf>
    <xf numFmtId="1" fontId="37" fillId="0" borderId="11" xfId="59" applyNumberFormat="1" applyFont="1" applyFill="1" applyBorder="1" applyAlignment="1">
      <alignment horizontal="center" vertical="center" wrapText="1"/>
    </xf>
    <xf numFmtId="172" fontId="37" fillId="0" borderId="11" xfId="59" applyNumberFormat="1" applyFont="1" applyFill="1" applyBorder="1" applyAlignment="1">
      <alignment horizontal="center" vertical="center"/>
    </xf>
    <xf numFmtId="0" fontId="37" fillId="0" borderId="11" xfId="59" applyFont="1" applyFill="1" applyBorder="1" applyAlignment="1">
      <alignment horizontal="center" vertical="center"/>
    </xf>
    <xf numFmtId="172" fontId="37" fillId="0" borderId="11" xfId="59" applyNumberFormat="1" applyFont="1" applyBorder="1" applyAlignment="1">
      <alignment horizontal="center" vertical="center"/>
    </xf>
    <xf numFmtId="166" fontId="30" fillId="25" borderId="11" xfId="57" applyFont="1" applyFill="1" applyBorder="1" applyAlignment="1" applyProtection="1">
      <alignment vertical="center" wrapText="1"/>
      <protection locked="0"/>
    </xf>
  </cellXfs>
  <cellStyles count="60">
    <cellStyle name="20% - Ênfase1 2" xfId="2"/>
    <cellStyle name="20% - Ênfase2 2" xfId="3"/>
    <cellStyle name="20% - Ênfase3 2" xfId="4"/>
    <cellStyle name="20% - Ênfase4 2" xfId="5"/>
    <cellStyle name="20% - Ênfase5 2" xfId="6"/>
    <cellStyle name="20% - Ênfase6 2" xfId="7"/>
    <cellStyle name="40% - Ênfase1 2" xfId="8"/>
    <cellStyle name="40% - Ênfase2 2" xfId="9"/>
    <cellStyle name="40% - Ênfase3 2" xfId="10"/>
    <cellStyle name="40% - Ênfase4 2" xfId="11"/>
    <cellStyle name="40% - Ênfase5 2" xfId="12"/>
    <cellStyle name="40% - Ênfase6 2" xfId="13"/>
    <cellStyle name="60% - Ênfase1 2" xfId="14"/>
    <cellStyle name="60% - Ênfase2 2" xfId="15"/>
    <cellStyle name="60% - Ênfase3 2" xfId="16"/>
    <cellStyle name="60% - Ênfase4 2" xfId="17"/>
    <cellStyle name="60% - Ênfase5 2" xfId="18"/>
    <cellStyle name="60% - Ênfase6 2" xfId="19"/>
    <cellStyle name="Bom 2" xfId="20"/>
    <cellStyle name="Cálculo 2" xfId="21"/>
    <cellStyle name="Célula de Verificação 2" xfId="22"/>
    <cellStyle name="Célula Vinculada 2" xfId="23"/>
    <cellStyle name="Ênfase1 2" xfId="24"/>
    <cellStyle name="Ênfase2 2" xfId="25"/>
    <cellStyle name="Ênfase3 2" xfId="26"/>
    <cellStyle name="Ênfase4 2" xfId="27"/>
    <cellStyle name="Ênfase5 2" xfId="28"/>
    <cellStyle name="Ênfase6 2" xfId="29"/>
    <cellStyle name="Entrada 2" xfId="30"/>
    <cellStyle name="Excel Built-in Normal" xfId="31"/>
    <cellStyle name="Hiperlink 2" xfId="32"/>
    <cellStyle name="Moeda 2" xfId="34"/>
    <cellStyle name="Moeda 3" xfId="33"/>
    <cellStyle name="Normal" xfId="0" builtinId="0"/>
    <cellStyle name="Normal 2" xfId="35"/>
    <cellStyle name="Normal 2 2" xfId="59"/>
    <cellStyle name="Normal 3" xfId="36"/>
    <cellStyle name="Normal 4" xfId="1"/>
    <cellStyle name="Normal 41" xfId="37"/>
    <cellStyle name="Nota 2" xfId="38"/>
    <cellStyle name="Porcentagem 2" xfId="40"/>
    <cellStyle name="Porcentagem 3" xfId="39"/>
    <cellStyle name="Saída 2" xfId="41"/>
    <cellStyle name="Separador de milhares 2" xfId="42"/>
    <cellStyle name="Separador de milhares 2 3" xfId="43"/>
    <cellStyle name="Separador de milhares 3" xfId="44"/>
    <cellStyle name="Texto de Aviso 2" xfId="45"/>
    <cellStyle name="Texto Explicativo 2" xfId="46"/>
    <cellStyle name="Título 1 1" xfId="48"/>
    <cellStyle name="Título 1 1 1" xfId="49"/>
    <cellStyle name="Título 1 1 1 1" xfId="50"/>
    <cellStyle name="Título 1 1 1 1 1" xfId="51"/>
    <cellStyle name="Título 1 2" xfId="47"/>
    <cellStyle name="Título 2 2" xfId="52"/>
    <cellStyle name="Título 3 2" xfId="53"/>
    <cellStyle name="Título 4 2" xfId="54"/>
    <cellStyle name="Título 5" xfId="55"/>
    <cellStyle name="Total 2" xfId="56"/>
    <cellStyle name="Vírgula 2" xfId="58"/>
    <cellStyle name="Vírgula 3" xfId="57"/>
  </cellStyles>
  <dxfs count="2">
    <dxf>
      <font>
        <b/>
        <i val="0"/>
        <condense val="0"/>
        <extend val="0"/>
      </font>
    </dxf>
    <dxf>
      <font>
        <b/>
        <i val="0"/>
        <condense val="0"/>
        <extend val="0"/>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466726</xdr:colOff>
      <xdr:row>0</xdr:row>
      <xdr:rowOff>66675</xdr:rowOff>
    </xdr:from>
    <xdr:to>
      <xdr:col>7</xdr:col>
      <xdr:colOff>819151</xdr:colOff>
      <xdr:row>2</xdr:row>
      <xdr:rowOff>133350</xdr:rowOff>
    </xdr:to>
    <xdr:pic>
      <xdr:nvPicPr>
        <xdr:cNvPr id="2" name="Imagem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72301" y="66675"/>
          <a:ext cx="2705100" cy="5334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5010150</xdr:colOff>
      <xdr:row>0</xdr:row>
      <xdr:rowOff>47625</xdr:rowOff>
    </xdr:from>
    <xdr:to>
      <xdr:col>2</xdr:col>
      <xdr:colOff>704850</xdr:colOff>
      <xdr:row>1</xdr:row>
      <xdr:rowOff>190500</xdr:rowOff>
    </xdr:to>
    <xdr:pic>
      <xdr:nvPicPr>
        <xdr:cNvPr id="2" name="Imagem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0150" y="47625"/>
          <a:ext cx="1752600" cy="381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361951</xdr:colOff>
      <xdr:row>0</xdr:row>
      <xdr:rowOff>57150</xdr:rowOff>
    </xdr:from>
    <xdr:to>
      <xdr:col>11</xdr:col>
      <xdr:colOff>752475</xdr:colOff>
      <xdr:row>2</xdr:row>
      <xdr:rowOff>123825</xdr:rowOff>
    </xdr:to>
    <xdr:pic>
      <xdr:nvPicPr>
        <xdr:cNvPr id="2" name="Imagem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57976" y="57150"/>
          <a:ext cx="2505074" cy="5429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0CNC/WNova%20pasta9/Pra&#231;a%20Riachuelo/Planilha%20Referencial%20(R4%20tax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Referencial"/>
      <sheetName val="Cronograma Referencial"/>
      <sheetName val="LDI Referencial"/>
    </sheetNames>
    <sheetDataSet>
      <sheetData sheetId="0">
        <row r="9">
          <cell r="H9">
            <v>165362.38</v>
          </cell>
        </row>
      </sheetData>
      <sheetData sheetId="1"/>
      <sheetData sheetId="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1"/>
  <sheetViews>
    <sheetView tabSelected="1" view="pageBreakPreview" zoomScaleNormal="100" zoomScaleSheetLayoutView="100" workbookViewId="0">
      <pane ySplit="8" topLeftCell="A9" activePane="bottomLeft" state="frozen"/>
      <selection pane="bottomLeft" activeCell="F11" sqref="F11"/>
    </sheetView>
  </sheetViews>
  <sheetFormatPr defaultRowHeight="15" x14ac:dyDescent="0.25"/>
  <cols>
    <col min="1" max="1" width="7.28515625" style="17" bestFit="1" customWidth="1"/>
    <col min="2" max="2" width="14" style="2" customWidth="1"/>
    <col min="3" max="3" width="69.140625" style="2" customWidth="1"/>
    <col min="4" max="4" width="7.140625" style="2" bestFit="1" customWidth="1"/>
    <col min="5" max="5" width="9" style="2" bestFit="1" customWidth="1"/>
    <col min="6" max="6" width="12.85546875" style="2" bestFit="1" customWidth="1"/>
    <col min="7" max="7" width="13.42578125" style="2" bestFit="1" customWidth="1"/>
    <col min="8" max="8" width="13.140625" style="2" bestFit="1" customWidth="1"/>
    <col min="9" max="9" width="2.140625" style="2" customWidth="1"/>
    <col min="10" max="10" width="8.140625" style="2" bestFit="1" customWidth="1"/>
    <col min="11" max="11" width="17.85546875" style="2" bestFit="1" customWidth="1"/>
    <col min="12" max="12" width="4.140625" style="2" customWidth="1"/>
    <col min="13" max="13" width="8.5703125" style="27" bestFit="1" customWidth="1"/>
    <col min="14" max="14" width="4.42578125" style="2" customWidth="1"/>
    <col min="15" max="16384" width="9.140625" style="2"/>
  </cols>
  <sheetData>
    <row r="1" spans="1:13" ht="21" x14ac:dyDescent="0.25">
      <c r="A1" s="132" t="s">
        <v>557</v>
      </c>
      <c r="B1" s="132"/>
      <c r="C1" s="132"/>
      <c r="D1" s="132"/>
      <c r="E1" s="132"/>
      <c r="F1" s="132"/>
      <c r="G1" s="132"/>
      <c r="H1" s="132"/>
      <c r="J1" s="20">
        <f>1+'BDI Proponente'!C17</f>
        <v>1.22</v>
      </c>
      <c r="K1" s="18" t="s">
        <v>555</v>
      </c>
    </row>
    <row r="2" spans="1:13" ht="15.75" x14ac:dyDescent="0.25">
      <c r="A2" s="133" t="s">
        <v>558</v>
      </c>
      <c r="B2" s="133"/>
      <c r="C2" s="133"/>
      <c r="D2" s="133"/>
      <c r="E2" s="133"/>
      <c r="F2" s="133"/>
      <c r="G2" s="133"/>
      <c r="H2" s="133"/>
      <c r="J2" s="94">
        <f>1+'BDI Proponente'!C30</f>
        <v>1.1679999999999999</v>
      </c>
      <c r="K2" s="18" t="s">
        <v>556</v>
      </c>
    </row>
    <row r="3" spans="1:13" x14ac:dyDescent="0.25">
      <c r="A3" s="134" t="s">
        <v>559</v>
      </c>
      <c r="B3" s="134"/>
      <c r="C3" s="134"/>
      <c r="D3" s="134"/>
      <c r="E3" s="134"/>
      <c r="F3" s="134"/>
      <c r="G3" s="134"/>
      <c r="H3" s="134"/>
    </row>
    <row r="4" spans="1:13" x14ac:dyDescent="0.25">
      <c r="A4" s="135" t="s">
        <v>721</v>
      </c>
      <c r="B4" s="135"/>
      <c r="C4" s="135"/>
      <c r="D4" s="135"/>
      <c r="E4" s="135"/>
      <c r="F4" s="135"/>
      <c r="G4" s="135"/>
      <c r="H4" s="135"/>
    </row>
    <row r="5" spans="1:13" ht="15" customHeight="1" x14ac:dyDescent="0.25">
      <c r="A5" s="95" t="s">
        <v>546</v>
      </c>
      <c r="B5" s="136" t="s">
        <v>562</v>
      </c>
      <c r="C5" s="136"/>
      <c r="D5" s="136"/>
      <c r="E5" s="136"/>
      <c r="F5" s="136"/>
      <c r="G5" s="95" t="s">
        <v>554</v>
      </c>
      <c r="H5" s="96">
        <v>45322</v>
      </c>
    </row>
    <row r="6" spans="1:13" ht="16.5" customHeight="1" x14ac:dyDescent="0.25">
      <c r="A6" s="130" t="s">
        <v>547</v>
      </c>
      <c r="B6" s="131" t="s">
        <v>618</v>
      </c>
      <c r="C6" s="130" t="s">
        <v>548</v>
      </c>
      <c r="D6" s="130" t="s">
        <v>525</v>
      </c>
      <c r="E6" s="130" t="s">
        <v>549</v>
      </c>
      <c r="F6" s="130" t="s">
        <v>550</v>
      </c>
      <c r="G6" s="130"/>
      <c r="H6" s="1" t="s">
        <v>553</v>
      </c>
      <c r="M6" s="128"/>
    </row>
    <row r="7" spans="1:13" ht="16.5" customHeight="1" x14ac:dyDescent="0.25">
      <c r="A7" s="130"/>
      <c r="B7" s="131"/>
      <c r="C7" s="130"/>
      <c r="D7" s="130"/>
      <c r="E7" s="130"/>
      <c r="F7" s="3" t="s">
        <v>551</v>
      </c>
      <c r="G7" s="3" t="s">
        <v>552</v>
      </c>
      <c r="H7" s="1" t="s">
        <v>552</v>
      </c>
      <c r="M7" s="128"/>
    </row>
    <row r="8" spans="1:13" ht="35.25" customHeight="1" x14ac:dyDescent="0.25">
      <c r="A8" s="129" t="s">
        <v>564</v>
      </c>
      <c r="B8" s="129"/>
      <c r="C8" s="129"/>
      <c r="D8" s="129"/>
      <c r="E8" s="129"/>
      <c r="F8" s="129"/>
      <c r="G8" s="129"/>
      <c r="H8" s="21">
        <f>H9+H248</f>
        <v>0</v>
      </c>
      <c r="K8" s="25"/>
    </row>
    <row r="9" spans="1:13" x14ac:dyDescent="0.25">
      <c r="A9" s="93" t="s">
        <v>0</v>
      </c>
      <c r="B9" s="92"/>
      <c r="C9" s="91" t="s">
        <v>1</v>
      </c>
      <c r="D9" s="90"/>
      <c r="E9" s="89"/>
      <c r="F9" s="88"/>
      <c r="G9" s="89"/>
      <c r="H9" s="87">
        <f>H10+H14+H16+H18+H36+H41+H48+H55+H59+H62+H65+H69+H71+H77+H82+H84+H86+H88+H90+H100+H102+H106+H124+H131+H137+H155+H159+H163+H173+H176+H185+H190+H194+H207+H218+H240+H246</f>
        <v>0</v>
      </c>
      <c r="K9" s="26"/>
      <c r="M9" s="28"/>
    </row>
    <row r="10" spans="1:13" x14ac:dyDescent="0.25">
      <c r="A10" s="5" t="s">
        <v>3</v>
      </c>
      <c r="B10" s="6"/>
      <c r="C10" s="13" t="s">
        <v>4</v>
      </c>
      <c r="D10" s="7"/>
      <c r="E10" s="8"/>
      <c r="F10" s="9"/>
      <c r="G10" s="8"/>
      <c r="H10" s="4">
        <f>SUM(H11:H13)</f>
        <v>0</v>
      </c>
      <c r="K10" s="26"/>
      <c r="M10" s="28"/>
    </row>
    <row r="11" spans="1:13" ht="25.5" x14ac:dyDescent="0.25">
      <c r="A11" s="14" t="s">
        <v>5</v>
      </c>
      <c r="B11" s="10" t="s">
        <v>6</v>
      </c>
      <c r="C11" s="15" t="s">
        <v>7</v>
      </c>
      <c r="D11" s="16" t="s">
        <v>8</v>
      </c>
      <c r="E11" s="11">
        <v>2.88</v>
      </c>
      <c r="F11" s="156"/>
      <c r="G11" s="11">
        <f>ROUND(F11*J$1,2)</f>
        <v>0</v>
      </c>
      <c r="H11" s="12">
        <f>ROUND(E11*G11,2)</f>
        <v>0</v>
      </c>
      <c r="K11" s="26"/>
      <c r="M11" s="28"/>
    </row>
    <row r="12" spans="1:13" ht="25.5" x14ac:dyDescent="0.25">
      <c r="A12" s="14" t="s">
        <v>9</v>
      </c>
      <c r="B12" s="10" t="s">
        <v>567</v>
      </c>
      <c r="C12" s="15" t="s">
        <v>10</v>
      </c>
      <c r="D12" s="16" t="s">
        <v>8</v>
      </c>
      <c r="E12" s="11">
        <v>20.04</v>
      </c>
      <c r="F12" s="156"/>
      <c r="G12" s="11">
        <f t="shared" ref="G12:G75" si="0">ROUND(F12*J$1,2)</f>
        <v>0</v>
      </c>
      <c r="H12" s="12">
        <f t="shared" ref="H12:H13" si="1">ROUND(E12*G12,2)</f>
        <v>0</v>
      </c>
      <c r="K12" s="26"/>
      <c r="M12" s="28"/>
    </row>
    <row r="13" spans="1:13" x14ac:dyDescent="0.25">
      <c r="A13" s="14" t="s">
        <v>11</v>
      </c>
      <c r="B13" s="10" t="s">
        <v>12</v>
      </c>
      <c r="C13" s="24" t="s">
        <v>13</v>
      </c>
      <c r="D13" s="16" t="s">
        <v>8</v>
      </c>
      <c r="E13" s="11">
        <v>363.77</v>
      </c>
      <c r="F13" s="156"/>
      <c r="G13" s="11">
        <f t="shared" si="0"/>
        <v>0</v>
      </c>
      <c r="H13" s="12">
        <f t="shared" si="1"/>
        <v>0</v>
      </c>
      <c r="K13" s="26"/>
      <c r="M13" s="28"/>
    </row>
    <row r="14" spans="1:13" x14ac:dyDescent="0.25">
      <c r="A14" s="5" t="s">
        <v>14</v>
      </c>
      <c r="B14" s="6"/>
      <c r="C14" s="13" t="s">
        <v>15</v>
      </c>
      <c r="D14" s="7"/>
      <c r="E14" s="8"/>
      <c r="F14" s="9"/>
      <c r="G14" s="8"/>
      <c r="H14" s="4">
        <f>H15</f>
        <v>0</v>
      </c>
      <c r="K14" s="26"/>
      <c r="M14" s="28"/>
    </row>
    <row r="15" spans="1:13" ht="38.25" x14ac:dyDescent="0.25">
      <c r="A15" s="14" t="s">
        <v>16</v>
      </c>
      <c r="B15" s="10" t="s">
        <v>17</v>
      </c>
      <c r="C15" s="15" t="s">
        <v>560</v>
      </c>
      <c r="D15" s="16" t="s">
        <v>18</v>
      </c>
      <c r="E15" s="11">
        <v>7</v>
      </c>
      <c r="F15" s="156"/>
      <c r="G15" s="11">
        <f>ROUND(F15*J$2,2)</f>
        <v>0</v>
      </c>
      <c r="H15" s="12">
        <f>ROUND(E15*G15,2)</f>
        <v>0</v>
      </c>
      <c r="K15" s="26"/>
      <c r="M15" s="28"/>
    </row>
    <row r="16" spans="1:13" x14ac:dyDescent="0.25">
      <c r="A16" s="5" t="s">
        <v>19</v>
      </c>
      <c r="B16" s="6"/>
      <c r="C16" s="13" t="s">
        <v>20</v>
      </c>
      <c r="D16" s="7"/>
      <c r="E16" s="8"/>
      <c r="F16" s="9"/>
      <c r="G16" s="8"/>
      <c r="H16" s="4">
        <f>H17</f>
        <v>0</v>
      </c>
      <c r="K16" s="26"/>
      <c r="M16" s="28"/>
    </row>
    <row r="17" spans="1:13" ht="38.25" x14ac:dyDescent="0.25">
      <c r="A17" s="14" t="s">
        <v>21</v>
      </c>
      <c r="B17" s="10" t="s">
        <v>568</v>
      </c>
      <c r="C17" s="15" t="s">
        <v>22</v>
      </c>
      <c r="D17" s="16" t="s">
        <v>525</v>
      </c>
      <c r="E17" s="11">
        <v>1</v>
      </c>
      <c r="F17" s="156"/>
      <c r="G17" s="11">
        <f t="shared" si="0"/>
        <v>0</v>
      </c>
      <c r="H17" s="12">
        <f>ROUND(E17*G17,2)</f>
        <v>0</v>
      </c>
      <c r="K17" s="26"/>
      <c r="M17" s="28"/>
    </row>
    <row r="18" spans="1:13" x14ac:dyDescent="0.25">
      <c r="A18" s="5" t="s">
        <v>23</v>
      </c>
      <c r="B18" s="6"/>
      <c r="C18" s="13" t="s">
        <v>24</v>
      </c>
      <c r="D18" s="7"/>
      <c r="E18" s="8"/>
      <c r="F18" s="9"/>
      <c r="G18" s="8"/>
      <c r="H18" s="4">
        <f>SUM(H19:H35)</f>
        <v>0</v>
      </c>
      <c r="K18" s="26"/>
      <c r="M18" s="28"/>
    </row>
    <row r="19" spans="1:13" ht="25.5" x14ac:dyDescent="0.25">
      <c r="A19" s="14" t="s">
        <v>25</v>
      </c>
      <c r="B19" s="16">
        <v>97635</v>
      </c>
      <c r="C19" s="15" t="s">
        <v>26</v>
      </c>
      <c r="D19" s="16" t="s">
        <v>8</v>
      </c>
      <c r="E19" s="11">
        <v>842</v>
      </c>
      <c r="F19" s="156"/>
      <c r="G19" s="11">
        <f t="shared" si="0"/>
        <v>0</v>
      </c>
      <c r="H19" s="12">
        <f t="shared" ref="H19:H35" si="2">ROUND(E19*G19,2)</f>
        <v>0</v>
      </c>
      <c r="K19" s="26"/>
      <c r="M19" s="28"/>
    </row>
    <row r="20" spans="1:13" ht="25.5" x14ac:dyDescent="0.25">
      <c r="A20" s="14" t="s">
        <v>27</v>
      </c>
      <c r="B20" s="10" t="s">
        <v>28</v>
      </c>
      <c r="C20" s="15" t="s">
        <v>26</v>
      </c>
      <c r="D20" s="16" t="s">
        <v>8</v>
      </c>
      <c r="E20" s="11">
        <v>401</v>
      </c>
      <c r="F20" s="156"/>
      <c r="G20" s="11">
        <f t="shared" si="0"/>
        <v>0</v>
      </c>
      <c r="H20" s="12">
        <f t="shared" si="2"/>
        <v>0</v>
      </c>
      <c r="K20" s="26"/>
      <c r="M20" s="28"/>
    </row>
    <row r="21" spans="1:13" ht="25.5" x14ac:dyDescent="0.25">
      <c r="A21" s="14" t="s">
        <v>29</v>
      </c>
      <c r="B21" s="10" t="s">
        <v>30</v>
      </c>
      <c r="C21" s="15" t="s">
        <v>31</v>
      </c>
      <c r="D21" s="16" t="s">
        <v>32</v>
      </c>
      <c r="E21" s="11">
        <v>7.2</v>
      </c>
      <c r="F21" s="156"/>
      <c r="G21" s="11">
        <f t="shared" si="0"/>
        <v>0</v>
      </c>
      <c r="H21" s="12">
        <f t="shared" si="2"/>
        <v>0</v>
      </c>
      <c r="K21" s="26"/>
      <c r="M21" s="28"/>
    </row>
    <row r="22" spans="1:13" ht="25.5" x14ac:dyDescent="0.25">
      <c r="A22" s="14" t="s">
        <v>33</v>
      </c>
      <c r="B22" s="10" t="s">
        <v>34</v>
      </c>
      <c r="C22" s="15" t="s">
        <v>35</v>
      </c>
      <c r="D22" s="16" t="s">
        <v>8</v>
      </c>
      <c r="E22" s="11">
        <v>474</v>
      </c>
      <c r="F22" s="156"/>
      <c r="G22" s="11">
        <f t="shared" si="0"/>
        <v>0</v>
      </c>
      <c r="H22" s="12">
        <f t="shared" si="2"/>
        <v>0</v>
      </c>
      <c r="K22" s="26"/>
      <c r="M22" s="28"/>
    </row>
    <row r="23" spans="1:13" x14ac:dyDescent="0.25">
      <c r="A23" s="14" t="s">
        <v>36</v>
      </c>
      <c r="B23" s="10" t="s">
        <v>37</v>
      </c>
      <c r="C23" s="15" t="s">
        <v>38</v>
      </c>
      <c r="D23" s="16" t="s">
        <v>8</v>
      </c>
      <c r="E23" s="11">
        <v>51.57</v>
      </c>
      <c r="F23" s="156"/>
      <c r="G23" s="11">
        <f t="shared" si="0"/>
        <v>0</v>
      </c>
      <c r="H23" s="12">
        <f t="shared" si="2"/>
        <v>0</v>
      </c>
      <c r="K23" s="26"/>
      <c r="M23" s="28"/>
    </row>
    <row r="24" spans="1:13" x14ac:dyDescent="0.25">
      <c r="A24" s="14" t="s">
        <v>39</v>
      </c>
      <c r="B24" s="10" t="s">
        <v>569</v>
      </c>
      <c r="C24" s="15" t="s">
        <v>40</v>
      </c>
      <c r="D24" s="16" t="s">
        <v>32</v>
      </c>
      <c r="E24" s="11">
        <v>21.17</v>
      </c>
      <c r="F24" s="156"/>
      <c r="G24" s="11">
        <f t="shared" si="0"/>
        <v>0</v>
      </c>
      <c r="H24" s="12">
        <f t="shared" si="2"/>
        <v>0</v>
      </c>
      <c r="K24" s="26"/>
      <c r="M24" s="28"/>
    </row>
    <row r="25" spans="1:13" ht="25.5" x14ac:dyDescent="0.25">
      <c r="A25" s="14" t="s">
        <v>41</v>
      </c>
      <c r="B25" s="10" t="s">
        <v>42</v>
      </c>
      <c r="C25" s="15" t="s">
        <v>43</v>
      </c>
      <c r="D25" s="16" t="s">
        <v>32</v>
      </c>
      <c r="E25" s="11">
        <v>18.850000000000001</v>
      </c>
      <c r="F25" s="156"/>
      <c r="G25" s="11">
        <f t="shared" si="0"/>
        <v>0</v>
      </c>
      <c r="H25" s="12">
        <f t="shared" si="2"/>
        <v>0</v>
      </c>
      <c r="K25" s="26"/>
      <c r="M25" s="28"/>
    </row>
    <row r="26" spans="1:13" ht="38.25" x14ac:dyDescent="0.25">
      <c r="A26" s="14" t="s">
        <v>44</v>
      </c>
      <c r="B26" s="10" t="s">
        <v>570</v>
      </c>
      <c r="C26" s="15" t="s">
        <v>45</v>
      </c>
      <c r="D26" s="16" t="s">
        <v>8</v>
      </c>
      <c r="E26" s="11">
        <v>305.25</v>
      </c>
      <c r="F26" s="156"/>
      <c r="G26" s="11">
        <f t="shared" si="0"/>
        <v>0</v>
      </c>
      <c r="H26" s="12">
        <f t="shared" si="2"/>
        <v>0</v>
      </c>
      <c r="K26" s="26"/>
      <c r="M26" s="28"/>
    </row>
    <row r="27" spans="1:13" ht="25.5" x14ac:dyDescent="0.25">
      <c r="A27" s="14" t="s">
        <v>46</v>
      </c>
      <c r="B27" s="10" t="s">
        <v>571</v>
      </c>
      <c r="C27" s="15" t="s">
        <v>47</v>
      </c>
      <c r="D27" s="16" t="s">
        <v>8</v>
      </c>
      <c r="E27" s="11">
        <v>9.3000000000000007</v>
      </c>
      <c r="F27" s="156"/>
      <c r="G27" s="11">
        <f t="shared" si="0"/>
        <v>0</v>
      </c>
      <c r="H27" s="12">
        <f t="shared" si="2"/>
        <v>0</v>
      </c>
      <c r="K27" s="26"/>
      <c r="M27" s="28"/>
    </row>
    <row r="28" spans="1:13" ht="25.5" x14ac:dyDescent="0.25">
      <c r="A28" s="14" t="s">
        <v>48</v>
      </c>
      <c r="B28" s="10" t="s">
        <v>42</v>
      </c>
      <c r="C28" s="15" t="s">
        <v>43</v>
      </c>
      <c r="D28" s="16" t="s">
        <v>32</v>
      </c>
      <c r="E28" s="11">
        <v>4.3099999999999996</v>
      </c>
      <c r="F28" s="156"/>
      <c r="G28" s="11">
        <f t="shared" si="0"/>
        <v>0</v>
      </c>
      <c r="H28" s="12">
        <f t="shared" si="2"/>
        <v>0</v>
      </c>
      <c r="K28" s="26"/>
      <c r="M28" s="28"/>
    </row>
    <row r="29" spans="1:13" x14ac:dyDescent="0.25">
      <c r="A29" s="14" t="s">
        <v>49</v>
      </c>
      <c r="B29" s="10" t="s">
        <v>572</v>
      </c>
      <c r="C29" s="15" t="s">
        <v>50</v>
      </c>
      <c r="D29" s="16" t="s">
        <v>8</v>
      </c>
      <c r="E29" s="11">
        <v>131.35</v>
      </c>
      <c r="F29" s="156"/>
      <c r="G29" s="11">
        <f t="shared" si="0"/>
        <v>0</v>
      </c>
      <c r="H29" s="12">
        <f t="shared" si="2"/>
        <v>0</v>
      </c>
      <c r="K29" s="26"/>
      <c r="M29" s="28"/>
    </row>
    <row r="30" spans="1:13" ht="25.5" x14ac:dyDescent="0.25">
      <c r="A30" s="14" t="s">
        <v>51</v>
      </c>
      <c r="B30" s="10">
        <v>97625</v>
      </c>
      <c r="C30" s="15" t="s">
        <v>52</v>
      </c>
      <c r="D30" s="16" t="s">
        <v>32</v>
      </c>
      <c r="E30" s="11">
        <v>18.7</v>
      </c>
      <c r="F30" s="156"/>
      <c r="G30" s="11">
        <f t="shared" si="0"/>
        <v>0</v>
      </c>
      <c r="H30" s="12">
        <f t="shared" si="2"/>
        <v>0</v>
      </c>
      <c r="K30" s="26"/>
      <c r="M30" s="28"/>
    </row>
    <row r="31" spans="1:13" ht="25.5" x14ac:dyDescent="0.25">
      <c r="A31" s="14" t="s">
        <v>53</v>
      </c>
      <c r="B31" s="10">
        <v>97627</v>
      </c>
      <c r="C31" s="15" t="s">
        <v>54</v>
      </c>
      <c r="D31" s="16" t="s">
        <v>32</v>
      </c>
      <c r="E31" s="11">
        <v>4.05</v>
      </c>
      <c r="F31" s="156"/>
      <c r="G31" s="11">
        <f t="shared" si="0"/>
        <v>0</v>
      </c>
      <c r="H31" s="12">
        <f t="shared" si="2"/>
        <v>0</v>
      </c>
      <c r="K31" s="26"/>
      <c r="M31" s="28"/>
    </row>
    <row r="32" spans="1:13" ht="25.5" x14ac:dyDescent="0.25">
      <c r="A32" s="14" t="s">
        <v>55</v>
      </c>
      <c r="B32" s="10" t="s">
        <v>56</v>
      </c>
      <c r="C32" s="24" t="s">
        <v>57</v>
      </c>
      <c r="D32" s="16" t="s">
        <v>32</v>
      </c>
      <c r="E32" s="11">
        <v>5.4</v>
      </c>
      <c r="F32" s="156"/>
      <c r="G32" s="11">
        <f t="shared" si="0"/>
        <v>0</v>
      </c>
      <c r="H32" s="12">
        <f t="shared" si="2"/>
        <v>0</v>
      </c>
      <c r="K32" s="26"/>
      <c r="M32" s="28"/>
    </row>
    <row r="33" spans="1:13" ht="38.25" x14ac:dyDescent="0.25">
      <c r="A33" s="14" t="s">
        <v>58</v>
      </c>
      <c r="B33" s="10">
        <v>100982</v>
      </c>
      <c r="C33" s="15" t="s">
        <v>59</v>
      </c>
      <c r="D33" s="16" t="s">
        <v>32</v>
      </c>
      <c r="E33" s="11">
        <v>258.16000000000003</v>
      </c>
      <c r="F33" s="156"/>
      <c r="G33" s="11">
        <f t="shared" si="0"/>
        <v>0</v>
      </c>
      <c r="H33" s="12">
        <f t="shared" si="2"/>
        <v>0</v>
      </c>
      <c r="K33" s="26"/>
      <c r="M33" s="28"/>
    </row>
    <row r="34" spans="1:13" ht="25.5" x14ac:dyDescent="0.25">
      <c r="A34" s="14" t="s">
        <v>60</v>
      </c>
      <c r="B34" s="10" t="s">
        <v>61</v>
      </c>
      <c r="C34" s="15" t="s">
        <v>62</v>
      </c>
      <c r="D34" s="16" t="s">
        <v>63</v>
      </c>
      <c r="E34" s="11">
        <v>1316.59</v>
      </c>
      <c r="F34" s="156"/>
      <c r="G34" s="11">
        <f t="shared" si="0"/>
        <v>0</v>
      </c>
      <c r="H34" s="12">
        <f t="shared" si="2"/>
        <v>0</v>
      </c>
      <c r="K34" s="26"/>
      <c r="M34" s="28"/>
    </row>
    <row r="35" spans="1:13" ht="25.5" x14ac:dyDescent="0.25">
      <c r="A35" s="14" t="s">
        <v>64</v>
      </c>
      <c r="B35" s="10" t="s">
        <v>565</v>
      </c>
      <c r="C35" s="24" t="s">
        <v>563</v>
      </c>
      <c r="D35" s="16" t="s">
        <v>32</v>
      </c>
      <c r="E35" s="11">
        <v>258.16000000000003</v>
      </c>
      <c r="F35" s="156"/>
      <c r="G35" s="11">
        <f>ROUND(F35*J$2,2)</f>
        <v>0</v>
      </c>
      <c r="H35" s="12">
        <f t="shared" si="2"/>
        <v>0</v>
      </c>
      <c r="K35" s="26"/>
      <c r="M35" s="28"/>
    </row>
    <row r="36" spans="1:13" x14ac:dyDescent="0.25">
      <c r="A36" s="5" t="s">
        <v>65</v>
      </c>
      <c r="B36" s="6"/>
      <c r="C36" s="13" t="s">
        <v>66</v>
      </c>
      <c r="D36" s="7"/>
      <c r="E36" s="8"/>
      <c r="F36" s="9"/>
      <c r="G36" s="8"/>
      <c r="H36" s="4">
        <f>SUM(H37:H40)</f>
        <v>0</v>
      </c>
      <c r="K36" s="26"/>
      <c r="M36" s="28"/>
    </row>
    <row r="37" spans="1:13" ht="38.25" x14ac:dyDescent="0.25">
      <c r="A37" s="14" t="s">
        <v>67</v>
      </c>
      <c r="B37" s="10">
        <v>101134</v>
      </c>
      <c r="C37" s="15" t="s">
        <v>68</v>
      </c>
      <c r="D37" s="16" t="s">
        <v>32</v>
      </c>
      <c r="E37" s="11">
        <v>145.9</v>
      </c>
      <c r="F37" s="156"/>
      <c r="G37" s="11">
        <f t="shared" si="0"/>
        <v>0</v>
      </c>
      <c r="H37" s="12">
        <f t="shared" ref="H37:H40" si="3">ROUND(E37*G37,2)</f>
        <v>0</v>
      </c>
      <c r="K37" s="26"/>
      <c r="M37" s="28"/>
    </row>
    <row r="38" spans="1:13" ht="25.5" x14ac:dyDescent="0.25">
      <c r="A38" s="14" t="s">
        <v>69</v>
      </c>
      <c r="B38" s="10">
        <v>93382</v>
      </c>
      <c r="C38" s="15" t="s">
        <v>70</v>
      </c>
      <c r="D38" s="16" t="s">
        <v>32</v>
      </c>
      <c r="E38" s="11">
        <v>171.5</v>
      </c>
      <c r="F38" s="156"/>
      <c r="G38" s="11">
        <f t="shared" si="0"/>
        <v>0</v>
      </c>
      <c r="H38" s="12">
        <f t="shared" si="3"/>
        <v>0</v>
      </c>
      <c r="K38" s="26"/>
      <c r="M38" s="28"/>
    </row>
    <row r="39" spans="1:13" ht="25.5" x14ac:dyDescent="0.25">
      <c r="A39" s="14" t="s">
        <v>71</v>
      </c>
      <c r="B39" s="10" t="s">
        <v>61</v>
      </c>
      <c r="C39" s="15" t="s">
        <v>62</v>
      </c>
      <c r="D39" s="16" t="s">
        <v>63</v>
      </c>
      <c r="E39" s="11">
        <v>92.67</v>
      </c>
      <c r="F39" s="156"/>
      <c r="G39" s="11">
        <f t="shared" si="0"/>
        <v>0</v>
      </c>
      <c r="H39" s="12">
        <f t="shared" si="3"/>
        <v>0</v>
      </c>
      <c r="K39" s="26"/>
      <c r="M39" s="28"/>
    </row>
    <row r="40" spans="1:13" ht="25.5" x14ac:dyDescent="0.25">
      <c r="A40" s="14" t="s">
        <v>72</v>
      </c>
      <c r="B40" s="10" t="s">
        <v>565</v>
      </c>
      <c r="C40" s="24" t="s">
        <v>563</v>
      </c>
      <c r="D40" s="16" t="s">
        <v>32</v>
      </c>
      <c r="E40" s="11">
        <v>18.170000000000002</v>
      </c>
      <c r="F40" s="156"/>
      <c r="G40" s="11">
        <f>ROUND(F40*J$2,2)</f>
        <v>0</v>
      </c>
      <c r="H40" s="12">
        <f t="shared" si="3"/>
        <v>0</v>
      </c>
      <c r="K40" s="26"/>
      <c r="M40" s="28"/>
    </row>
    <row r="41" spans="1:13" x14ac:dyDescent="0.25">
      <c r="A41" s="5" t="s">
        <v>73</v>
      </c>
      <c r="B41" s="6"/>
      <c r="C41" s="13" t="s">
        <v>74</v>
      </c>
      <c r="D41" s="7"/>
      <c r="E41" s="8"/>
      <c r="F41" s="9"/>
      <c r="G41" s="8"/>
      <c r="H41" s="4">
        <f>SUM(H42:H47)</f>
        <v>0</v>
      </c>
      <c r="K41" s="26"/>
      <c r="M41" s="28"/>
    </row>
    <row r="42" spans="1:13" ht="25.5" x14ac:dyDescent="0.25">
      <c r="A42" s="14" t="s">
        <v>75</v>
      </c>
      <c r="B42" s="16">
        <v>92397</v>
      </c>
      <c r="C42" s="15" t="s">
        <v>76</v>
      </c>
      <c r="D42" s="16" t="s">
        <v>8</v>
      </c>
      <c r="E42" s="11">
        <v>278.75</v>
      </c>
      <c r="F42" s="156"/>
      <c r="G42" s="11">
        <f t="shared" si="0"/>
        <v>0</v>
      </c>
      <c r="H42" s="12">
        <f t="shared" ref="H42:H47" si="4">ROUND(E42*G42,2)</f>
        <v>0</v>
      </c>
      <c r="K42" s="26"/>
      <c r="M42" s="28"/>
    </row>
    <row r="43" spans="1:13" ht="25.5" x14ac:dyDescent="0.25">
      <c r="A43" s="14" t="s">
        <v>77</v>
      </c>
      <c r="B43" s="16">
        <v>93680</v>
      </c>
      <c r="C43" s="15" t="s">
        <v>78</v>
      </c>
      <c r="D43" s="16" t="s">
        <v>8</v>
      </c>
      <c r="E43" s="11">
        <v>40.9</v>
      </c>
      <c r="F43" s="156"/>
      <c r="G43" s="11">
        <f t="shared" si="0"/>
        <v>0</v>
      </c>
      <c r="H43" s="12">
        <f t="shared" si="4"/>
        <v>0</v>
      </c>
      <c r="K43" s="26"/>
      <c r="M43" s="28"/>
    </row>
    <row r="44" spans="1:13" ht="38.25" x14ac:dyDescent="0.25">
      <c r="A44" s="14" t="s">
        <v>79</v>
      </c>
      <c r="B44" s="16">
        <v>100974</v>
      </c>
      <c r="C44" s="15" t="s">
        <v>80</v>
      </c>
      <c r="D44" s="16" t="s">
        <v>32</v>
      </c>
      <c r="E44" s="11">
        <v>38.36</v>
      </c>
      <c r="F44" s="156"/>
      <c r="G44" s="11">
        <f t="shared" si="0"/>
        <v>0</v>
      </c>
      <c r="H44" s="12">
        <f t="shared" si="4"/>
        <v>0</v>
      </c>
      <c r="K44" s="26"/>
      <c r="M44" s="28"/>
    </row>
    <row r="45" spans="1:13" ht="25.5" x14ac:dyDescent="0.25">
      <c r="A45" s="14" t="s">
        <v>81</v>
      </c>
      <c r="B45" s="16">
        <v>95878</v>
      </c>
      <c r="C45" s="15" t="s">
        <v>82</v>
      </c>
      <c r="D45" s="16" t="s">
        <v>83</v>
      </c>
      <c r="E45" s="11">
        <v>453.58</v>
      </c>
      <c r="F45" s="156"/>
      <c r="G45" s="11">
        <f t="shared" si="0"/>
        <v>0</v>
      </c>
      <c r="H45" s="12">
        <f t="shared" si="4"/>
        <v>0</v>
      </c>
      <c r="K45" s="26"/>
      <c r="M45" s="28"/>
    </row>
    <row r="46" spans="1:13" ht="25.5" x14ac:dyDescent="0.25">
      <c r="A46" s="14" t="s">
        <v>84</v>
      </c>
      <c r="B46" s="16">
        <v>95875</v>
      </c>
      <c r="C46" s="15" t="s">
        <v>62</v>
      </c>
      <c r="D46" s="16" t="s">
        <v>63</v>
      </c>
      <c r="E46" s="11">
        <v>136.16999999999999</v>
      </c>
      <c r="F46" s="156"/>
      <c r="G46" s="11">
        <f t="shared" si="0"/>
        <v>0</v>
      </c>
      <c r="H46" s="12">
        <f t="shared" si="4"/>
        <v>0</v>
      </c>
      <c r="K46" s="26"/>
      <c r="M46" s="28"/>
    </row>
    <row r="47" spans="1:13" ht="38.25" x14ac:dyDescent="0.25">
      <c r="A47" s="14" t="s">
        <v>85</v>
      </c>
      <c r="B47" s="10" t="s">
        <v>573</v>
      </c>
      <c r="C47" s="24" t="s">
        <v>86</v>
      </c>
      <c r="D47" s="16" t="s">
        <v>8</v>
      </c>
      <c r="E47" s="11">
        <v>15.86</v>
      </c>
      <c r="F47" s="156"/>
      <c r="G47" s="11">
        <f t="shared" si="0"/>
        <v>0</v>
      </c>
      <c r="H47" s="12">
        <f t="shared" si="4"/>
        <v>0</v>
      </c>
      <c r="K47" s="26"/>
      <c r="M47" s="28"/>
    </row>
    <row r="48" spans="1:13" x14ac:dyDescent="0.25">
      <c r="A48" s="5" t="s">
        <v>87</v>
      </c>
      <c r="B48" s="6"/>
      <c r="C48" s="23" t="s">
        <v>88</v>
      </c>
      <c r="D48" s="7"/>
      <c r="E48" s="8"/>
      <c r="F48" s="9"/>
      <c r="G48" s="8"/>
      <c r="H48" s="4">
        <f>SUM(H49:H54)</f>
        <v>0</v>
      </c>
      <c r="K48" s="26"/>
      <c r="M48" s="28"/>
    </row>
    <row r="49" spans="1:13" ht="25.5" x14ac:dyDescent="0.25">
      <c r="A49" s="14" t="s">
        <v>89</v>
      </c>
      <c r="B49" s="10" t="s">
        <v>90</v>
      </c>
      <c r="C49" s="24" t="s">
        <v>76</v>
      </c>
      <c r="D49" s="16" t="s">
        <v>8</v>
      </c>
      <c r="E49" s="11">
        <v>278.75</v>
      </c>
      <c r="F49" s="156"/>
      <c r="G49" s="11">
        <f t="shared" si="0"/>
        <v>0</v>
      </c>
      <c r="H49" s="12">
        <f t="shared" ref="H49:H54" si="5">ROUND(E49*G49,2)</f>
        <v>0</v>
      </c>
      <c r="K49" s="26"/>
      <c r="M49" s="28"/>
    </row>
    <row r="50" spans="1:13" ht="25.5" x14ac:dyDescent="0.25">
      <c r="A50" s="14" t="s">
        <v>91</v>
      </c>
      <c r="B50" s="10" t="s">
        <v>92</v>
      </c>
      <c r="C50" s="24" t="s">
        <v>78</v>
      </c>
      <c r="D50" s="16" t="s">
        <v>8</v>
      </c>
      <c r="E50" s="11">
        <v>40.9</v>
      </c>
      <c r="F50" s="156"/>
      <c r="G50" s="11">
        <f t="shared" si="0"/>
        <v>0</v>
      </c>
      <c r="H50" s="12">
        <f t="shared" si="5"/>
        <v>0</v>
      </c>
      <c r="K50" s="26"/>
      <c r="M50" s="28"/>
    </row>
    <row r="51" spans="1:13" ht="38.25" x14ac:dyDescent="0.25">
      <c r="A51" s="14" t="s">
        <v>93</v>
      </c>
      <c r="B51" s="10" t="s">
        <v>94</v>
      </c>
      <c r="C51" s="24" t="s">
        <v>80</v>
      </c>
      <c r="D51" s="16" t="s">
        <v>32</v>
      </c>
      <c r="E51" s="11">
        <v>38.36</v>
      </c>
      <c r="F51" s="156"/>
      <c r="G51" s="11">
        <f t="shared" si="0"/>
        <v>0</v>
      </c>
      <c r="H51" s="12">
        <f t="shared" si="5"/>
        <v>0</v>
      </c>
      <c r="K51" s="26"/>
      <c r="M51" s="28"/>
    </row>
    <row r="52" spans="1:13" ht="25.5" x14ac:dyDescent="0.25">
      <c r="A52" s="14" t="s">
        <v>95</v>
      </c>
      <c r="B52" s="10" t="s">
        <v>96</v>
      </c>
      <c r="C52" s="24" t="s">
        <v>82</v>
      </c>
      <c r="D52" s="16" t="s">
        <v>83</v>
      </c>
      <c r="E52" s="11">
        <v>453.58</v>
      </c>
      <c r="F52" s="156"/>
      <c r="G52" s="11">
        <f t="shared" si="0"/>
        <v>0</v>
      </c>
      <c r="H52" s="12">
        <f t="shared" si="5"/>
        <v>0</v>
      </c>
      <c r="K52" s="26"/>
      <c r="M52" s="28"/>
    </row>
    <row r="53" spans="1:13" ht="25.5" x14ac:dyDescent="0.25">
      <c r="A53" s="14" t="s">
        <v>97</v>
      </c>
      <c r="B53" s="10" t="s">
        <v>61</v>
      </c>
      <c r="C53" s="24" t="s">
        <v>62</v>
      </c>
      <c r="D53" s="16" t="s">
        <v>63</v>
      </c>
      <c r="E53" s="11">
        <v>136.16999999999999</v>
      </c>
      <c r="F53" s="156"/>
      <c r="G53" s="11">
        <f t="shared" si="0"/>
        <v>0</v>
      </c>
      <c r="H53" s="12">
        <f t="shared" si="5"/>
        <v>0</v>
      </c>
      <c r="K53" s="26"/>
      <c r="M53" s="28"/>
    </row>
    <row r="54" spans="1:13" ht="38.25" x14ac:dyDescent="0.25">
      <c r="A54" s="14" t="s">
        <v>98</v>
      </c>
      <c r="B54" s="10" t="s">
        <v>573</v>
      </c>
      <c r="C54" s="24" t="s">
        <v>86</v>
      </c>
      <c r="D54" s="16" t="s">
        <v>8</v>
      </c>
      <c r="E54" s="11">
        <v>15.86</v>
      </c>
      <c r="F54" s="156"/>
      <c r="G54" s="11">
        <f t="shared" si="0"/>
        <v>0</v>
      </c>
      <c r="H54" s="12">
        <f t="shared" si="5"/>
        <v>0</v>
      </c>
      <c r="K54" s="26"/>
      <c r="M54" s="28"/>
    </row>
    <row r="55" spans="1:13" x14ac:dyDescent="0.25">
      <c r="A55" s="5" t="s">
        <v>99</v>
      </c>
      <c r="B55" s="6"/>
      <c r="C55" s="13" t="s">
        <v>100</v>
      </c>
      <c r="D55" s="7"/>
      <c r="E55" s="8"/>
      <c r="F55" s="9"/>
      <c r="G55" s="8"/>
      <c r="H55" s="4">
        <f>SUM(H56:H58)</f>
        <v>0</v>
      </c>
      <c r="K55" s="26"/>
      <c r="M55" s="28"/>
    </row>
    <row r="56" spans="1:13" ht="25.5" x14ac:dyDescent="0.25">
      <c r="A56" s="14" t="s">
        <v>101</v>
      </c>
      <c r="B56" s="10" t="s">
        <v>574</v>
      </c>
      <c r="C56" s="15" t="s">
        <v>102</v>
      </c>
      <c r="D56" s="16" t="s">
        <v>32</v>
      </c>
      <c r="E56" s="11">
        <v>91.8</v>
      </c>
      <c r="F56" s="156"/>
      <c r="G56" s="11">
        <f t="shared" si="0"/>
        <v>0</v>
      </c>
      <c r="H56" s="12">
        <f t="shared" ref="H56:H58" si="6">ROUND(E56*G56,2)</f>
        <v>0</v>
      </c>
      <c r="K56" s="26"/>
      <c r="M56" s="28"/>
    </row>
    <row r="57" spans="1:13" ht="38.25" x14ac:dyDescent="0.25">
      <c r="A57" s="14" t="s">
        <v>103</v>
      </c>
      <c r="B57" s="10" t="s">
        <v>94</v>
      </c>
      <c r="C57" s="15" t="s">
        <v>80</v>
      </c>
      <c r="D57" s="16" t="s">
        <v>32</v>
      </c>
      <c r="E57" s="11">
        <v>91.8</v>
      </c>
      <c r="F57" s="156"/>
      <c r="G57" s="11">
        <f t="shared" si="0"/>
        <v>0</v>
      </c>
      <c r="H57" s="12">
        <f t="shared" si="6"/>
        <v>0</v>
      </c>
      <c r="K57" s="26"/>
      <c r="M57" s="28"/>
    </row>
    <row r="58" spans="1:13" ht="25.5" x14ac:dyDescent="0.25">
      <c r="A58" s="14" t="s">
        <v>104</v>
      </c>
      <c r="B58" s="10" t="s">
        <v>61</v>
      </c>
      <c r="C58" s="15" t="s">
        <v>62</v>
      </c>
      <c r="D58" s="16" t="s">
        <v>63</v>
      </c>
      <c r="E58" s="11">
        <v>651.78</v>
      </c>
      <c r="F58" s="156"/>
      <c r="G58" s="11">
        <f t="shared" si="0"/>
        <v>0</v>
      </c>
      <c r="H58" s="12">
        <f t="shared" si="6"/>
        <v>0</v>
      </c>
      <c r="K58" s="26"/>
      <c r="M58" s="28"/>
    </row>
    <row r="59" spans="1:13" x14ac:dyDescent="0.25">
      <c r="A59" s="5" t="s">
        <v>105</v>
      </c>
      <c r="B59" s="6"/>
      <c r="C59" s="13" t="s">
        <v>106</v>
      </c>
      <c r="D59" s="7"/>
      <c r="E59" s="8"/>
      <c r="F59" s="9"/>
      <c r="G59" s="8"/>
      <c r="H59" s="4">
        <f>SUM(H60:H61)</f>
        <v>0</v>
      </c>
      <c r="K59" s="26"/>
      <c r="M59" s="28"/>
    </row>
    <row r="60" spans="1:13" ht="63.75" x14ac:dyDescent="0.25">
      <c r="A60" s="14" t="s">
        <v>107</v>
      </c>
      <c r="B60" s="10" t="s">
        <v>575</v>
      </c>
      <c r="C60" s="15" t="s">
        <v>108</v>
      </c>
      <c r="D60" s="16" t="s">
        <v>8</v>
      </c>
      <c r="E60" s="11">
        <v>229.5</v>
      </c>
      <c r="F60" s="156"/>
      <c r="G60" s="11">
        <f t="shared" si="0"/>
        <v>0</v>
      </c>
      <c r="H60" s="12">
        <f t="shared" ref="H60:H61" si="7">ROUND(E60*G60,2)</f>
        <v>0</v>
      </c>
      <c r="K60" s="26"/>
      <c r="M60" s="28"/>
    </row>
    <row r="61" spans="1:13" x14ac:dyDescent="0.25">
      <c r="A61" s="14" t="s">
        <v>109</v>
      </c>
      <c r="B61" s="10">
        <v>97114</v>
      </c>
      <c r="C61" s="15" t="s">
        <v>110</v>
      </c>
      <c r="D61" s="16" t="s">
        <v>111</v>
      </c>
      <c r="E61" s="11">
        <v>337</v>
      </c>
      <c r="F61" s="156"/>
      <c r="G61" s="11">
        <f t="shared" si="0"/>
        <v>0</v>
      </c>
      <c r="H61" s="12">
        <f t="shared" si="7"/>
        <v>0</v>
      </c>
      <c r="K61" s="26"/>
      <c r="M61" s="28"/>
    </row>
    <row r="62" spans="1:13" x14ac:dyDescent="0.25">
      <c r="A62" s="5" t="s">
        <v>112</v>
      </c>
      <c r="B62" s="6"/>
      <c r="C62" s="13" t="s">
        <v>113</v>
      </c>
      <c r="D62" s="7"/>
      <c r="E62" s="8"/>
      <c r="F62" s="9"/>
      <c r="G62" s="8"/>
      <c r="H62" s="4">
        <f>SUM(H63:H64)</f>
        <v>0</v>
      </c>
      <c r="K62" s="26"/>
      <c r="M62" s="28"/>
    </row>
    <row r="63" spans="1:13" ht="63.75" x14ac:dyDescent="0.25">
      <c r="A63" s="14" t="s">
        <v>114</v>
      </c>
      <c r="B63" s="10" t="s">
        <v>575</v>
      </c>
      <c r="C63" s="24" t="s">
        <v>108</v>
      </c>
      <c r="D63" s="16" t="s">
        <v>8</v>
      </c>
      <c r="E63" s="11">
        <v>229.5</v>
      </c>
      <c r="F63" s="156"/>
      <c r="G63" s="11">
        <f t="shared" si="0"/>
        <v>0</v>
      </c>
      <c r="H63" s="12">
        <f t="shared" ref="H63:H64" si="8">ROUND(E63*G63,2)</f>
        <v>0</v>
      </c>
      <c r="K63" s="26"/>
      <c r="M63" s="28"/>
    </row>
    <row r="64" spans="1:13" x14ac:dyDescent="0.25">
      <c r="A64" s="14" t="s">
        <v>115</v>
      </c>
      <c r="B64" s="10" t="s">
        <v>116</v>
      </c>
      <c r="C64" s="24" t="s">
        <v>110</v>
      </c>
      <c r="D64" s="16" t="s">
        <v>111</v>
      </c>
      <c r="E64" s="11">
        <v>337</v>
      </c>
      <c r="F64" s="156"/>
      <c r="G64" s="11">
        <f t="shared" si="0"/>
        <v>0</v>
      </c>
      <c r="H64" s="12">
        <f t="shared" si="8"/>
        <v>0</v>
      </c>
      <c r="K64" s="26"/>
      <c r="M64" s="28"/>
    </row>
    <row r="65" spans="1:13" x14ac:dyDescent="0.25">
      <c r="A65" s="5" t="s">
        <v>117</v>
      </c>
      <c r="B65" s="6"/>
      <c r="C65" s="13" t="s">
        <v>118</v>
      </c>
      <c r="D65" s="7"/>
      <c r="E65" s="8"/>
      <c r="F65" s="9"/>
      <c r="G65" s="8"/>
      <c r="H65" s="4">
        <f>SUM(H66:H68)</f>
        <v>0</v>
      </c>
      <c r="K65" s="26"/>
      <c r="M65" s="28"/>
    </row>
    <row r="66" spans="1:13" x14ac:dyDescent="0.25">
      <c r="A66" s="14" t="s">
        <v>119</v>
      </c>
      <c r="B66" s="10" t="s">
        <v>120</v>
      </c>
      <c r="C66" s="15" t="s">
        <v>121</v>
      </c>
      <c r="D66" s="16" t="s">
        <v>8</v>
      </c>
      <c r="E66" s="11">
        <v>459</v>
      </c>
      <c r="F66" s="156"/>
      <c r="G66" s="11">
        <f t="shared" si="0"/>
        <v>0</v>
      </c>
      <c r="H66" s="12">
        <f t="shared" ref="H66:H68" si="9">ROUND(E66*G66,2)</f>
        <v>0</v>
      </c>
      <c r="K66" s="26"/>
      <c r="M66" s="28"/>
    </row>
    <row r="67" spans="1:13" ht="25.5" x14ac:dyDescent="0.25">
      <c r="A67" s="14" t="s">
        <v>122</v>
      </c>
      <c r="B67" s="10" t="s">
        <v>123</v>
      </c>
      <c r="C67" s="15" t="s">
        <v>124</v>
      </c>
      <c r="D67" s="16" t="s">
        <v>8</v>
      </c>
      <c r="E67" s="11">
        <v>459</v>
      </c>
      <c r="F67" s="156"/>
      <c r="G67" s="11">
        <f t="shared" si="0"/>
        <v>0</v>
      </c>
      <c r="H67" s="12">
        <f t="shared" si="9"/>
        <v>0</v>
      </c>
      <c r="K67" s="26"/>
      <c r="M67" s="28"/>
    </row>
    <row r="68" spans="1:13" ht="25.5" x14ac:dyDescent="0.25">
      <c r="A68" s="14" t="s">
        <v>125</v>
      </c>
      <c r="B68" s="10" t="s">
        <v>126</v>
      </c>
      <c r="C68" s="15" t="s">
        <v>127</v>
      </c>
      <c r="D68" s="16" t="s">
        <v>111</v>
      </c>
      <c r="E68" s="11">
        <v>421.69</v>
      </c>
      <c r="F68" s="156"/>
      <c r="G68" s="11">
        <f t="shared" si="0"/>
        <v>0</v>
      </c>
      <c r="H68" s="12">
        <f t="shared" si="9"/>
        <v>0</v>
      </c>
      <c r="K68" s="26"/>
      <c r="M68" s="28"/>
    </row>
    <row r="69" spans="1:13" x14ac:dyDescent="0.25">
      <c r="A69" s="5" t="s">
        <v>128</v>
      </c>
      <c r="B69" s="6"/>
      <c r="C69" s="23" t="s">
        <v>129</v>
      </c>
      <c r="D69" s="7"/>
      <c r="E69" s="8"/>
      <c r="F69" s="9"/>
      <c r="G69" s="8"/>
      <c r="H69" s="4">
        <f>H70</f>
        <v>0</v>
      </c>
      <c r="K69" s="26"/>
      <c r="M69" s="28"/>
    </row>
    <row r="70" spans="1:13" ht="51" x14ac:dyDescent="0.25">
      <c r="A70" s="14" t="s">
        <v>130</v>
      </c>
      <c r="B70" s="10" t="s">
        <v>131</v>
      </c>
      <c r="C70" s="24" t="s">
        <v>132</v>
      </c>
      <c r="D70" s="16" t="s">
        <v>111</v>
      </c>
      <c r="E70" s="11">
        <v>163.54</v>
      </c>
      <c r="F70" s="156"/>
      <c r="G70" s="11">
        <f t="shared" si="0"/>
        <v>0</v>
      </c>
      <c r="H70" s="12">
        <f>ROUND(E70*G70,2)</f>
        <v>0</v>
      </c>
      <c r="K70" s="26"/>
      <c r="M70" s="28"/>
    </row>
    <row r="71" spans="1:13" x14ac:dyDescent="0.25">
      <c r="A71" s="5" t="s">
        <v>133</v>
      </c>
      <c r="B71" s="6"/>
      <c r="C71" s="13" t="s">
        <v>134</v>
      </c>
      <c r="D71" s="7"/>
      <c r="E71" s="8"/>
      <c r="F71" s="9"/>
      <c r="G71" s="8"/>
      <c r="H71" s="4">
        <f>SUM(H72:H76)</f>
        <v>0</v>
      </c>
      <c r="K71" s="26"/>
      <c r="M71" s="28"/>
    </row>
    <row r="72" spans="1:13" ht="25.5" x14ac:dyDescent="0.25">
      <c r="A72" s="14" t="s">
        <v>135</v>
      </c>
      <c r="B72" s="10">
        <v>100324</v>
      </c>
      <c r="C72" s="15" t="s">
        <v>136</v>
      </c>
      <c r="D72" s="16" t="s">
        <v>32</v>
      </c>
      <c r="E72" s="11">
        <v>18.399999999999999</v>
      </c>
      <c r="F72" s="156"/>
      <c r="G72" s="11">
        <f t="shared" si="0"/>
        <v>0</v>
      </c>
      <c r="H72" s="12">
        <f t="shared" ref="H72:H76" si="10">ROUND(E72*G72,2)</f>
        <v>0</v>
      </c>
      <c r="K72" s="26"/>
      <c r="M72" s="28"/>
    </row>
    <row r="73" spans="1:13" ht="38.25" x14ac:dyDescent="0.25">
      <c r="A73" s="14" t="s">
        <v>137</v>
      </c>
      <c r="B73" s="10" t="s">
        <v>576</v>
      </c>
      <c r="C73" s="15" t="s">
        <v>138</v>
      </c>
      <c r="D73" s="16" t="s">
        <v>8</v>
      </c>
      <c r="E73" s="11">
        <v>460.03</v>
      </c>
      <c r="F73" s="156"/>
      <c r="G73" s="11">
        <f t="shared" si="0"/>
        <v>0</v>
      </c>
      <c r="H73" s="12">
        <f t="shared" si="10"/>
        <v>0</v>
      </c>
      <c r="K73" s="26"/>
      <c r="M73" s="28"/>
    </row>
    <row r="74" spans="1:13" ht="38.25" x14ac:dyDescent="0.25">
      <c r="A74" s="14" t="s">
        <v>139</v>
      </c>
      <c r="B74" s="10" t="s">
        <v>573</v>
      </c>
      <c r="C74" s="15" t="s">
        <v>86</v>
      </c>
      <c r="D74" s="16" t="s">
        <v>8</v>
      </c>
      <c r="E74" s="11">
        <v>35.08</v>
      </c>
      <c r="F74" s="156"/>
      <c r="G74" s="11">
        <f t="shared" si="0"/>
        <v>0</v>
      </c>
      <c r="H74" s="12">
        <f t="shared" si="10"/>
        <v>0</v>
      </c>
      <c r="K74" s="26"/>
      <c r="M74" s="28"/>
    </row>
    <row r="75" spans="1:13" ht="38.25" x14ac:dyDescent="0.25">
      <c r="A75" s="14" t="s">
        <v>140</v>
      </c>
      <c r="B75" s="10" t="s">
        <v>94</v>
      </c>
      <c r="C75" s="15" t="s">
        <v>80</v>
      </c>
      <c r="D75" s="16" t="s">
        <v>32</v>
      </c>
      <c r="E75" s="11">
        <v>18.399999999999999</v>
      </c>
      <c r="F75" s="156"/>
      <c r="G75" s="11">
        <f t="shared" si="0"/>
        <v>0</v>
      </c>
      <c r="H75" s="12">
        <f t="shared" si="10"/>
        <v>0</v>
      </c>
      <c r="K75" s="26"/>
      <c r="M75" s="28"/>
    </row>
    <row r="76" spans="1:13" ht="25.5" x14ac:dyDescent="0.25">
      <c r="A76" s="14" t="s">
        <v>141</v>
      </c>
      <c r="B76" s="10" t="s">
        <v>61</v>
      </c>
      <c r="C76" s="15" t="s">
        <v>62</v>
      </c>
      <c r="D76" s="16" t="s">
        <v>63</v>
      </c>
      <c r="E76" s="11">
        <v>130.65</v>
      </c>
      <c r="F76" s="156"/>
      <c r="G76" s="11">
        <f t="shared" ref="G76:G139" si="11">ROUND(F76*J$1,2)</f>
        <v>0</v>
      </c>
      <c r="H76" s="12">
        <f t="shared" si="10"/>
        <v>0</v>
      </c>
      <c r="K76" s="26"/>
      <c r="M76" s="28"/>
    </row>
    <row r="77" spans="1:13" x14ac:dyDescent="0.25">
      <c r="A77" s="5" t="s">
        <v>142</v>
      </c>
      <c r="B77" s="6"/>
      <c r="C77" s="23" t="s">
        <v>143</v>
      </c>
      <c r="D77" s="7"/>
      <c r="E77" s="8"/>
      <c r="F77" s="9"/>
      <c r="G77" s="8"/>
      <c r="H77" s="4">
        <f>SUM(H78:H81)</f>
        <v>0</v>
      </c>
      <c r="K77" s="26"/>
      <c r="M77" s="28"/>
    </row>
    <row r="78" spans="1:13" ht="25.5" x14ac:dyDescent="0.25">
      <c r="A78" s="14" t="s">
        <v>144</v>
      </c>
      <c r="B78" s="10" t="s">
        <v>145</v>
      </c>
      <c r="C78" s="24" t="s">
        <v>136</v>
      </c>
      <c r="D78" s="16" t="s">
        <v>32</v>
      </c>
      <c r="E78" s="11">
        <v>3.28</v>
      </c>
      <c r="F78" s="156"/>
      <c r="G78" s="11">
        <f t="shared" si="11"/>
        <v>0</v>
      </c>
      <c r="H78" s="12">
        <f t="shared" ref="H78:H81" si="12">ROUND(E78*G78,2)</f>
        <v>0</v>
      </c>
      <c r="K78" s="26"/>
      <c r="M78" s="28"/>
    </row>
    <row r="79" spans="1:13" ht="38.25" x14ac:dyDescent="0.25">
      <c r="A79" s="14" t="s">
        <v>146</v>
      </c>
      <c r="B79" s="10" t="s">
        <v>577</v>
      </c>
      <c r="C79" s="24" t="s">
        <v>147</v>
      </c>
      <c r="D79" s="16" t="s">
        <v>8</v>
      </c>
      <c r="E79" s="11">
        <v>82.1</v>
      </c>
      <c r="F79" s="156"/>
      <c r="G79" s="11">
        <f t="shared" si="11"/>
        <v>0</v>
      </c>
      <c r="H79" s="12">
        <f t="shared" si="12"/>
        <v>0</v>
      </c>
      <c r="K79" s="26"/>
      <c r="M79" s="28"/>
    </row>
    <row r="80" spans="1:13" ht="38.25" x14ac:dyDescent="0.25">
      <c r="A80" s="14" t="s">
        <v>148</v>
      </c>
      <c r="B80" s="10" t="s">
        <v>94</v>
      </c>
      <c r="C80" s="24" t="s">
        <v>80</v>
      </c>
      <c r="D80" s="16" t="s">
        <v>32</v>
      </c>
      <c r="E80" s="11">
        <v>3.28</v>
      </c>
      <c r="F80" s="156"/>
      <c r="G80" s="11">
        <f t="shared" si="11"/>
        <v>0</v>
      </c>
      <c r="H80" s="12">
        <f t="shared" si="12"/>
        <v>0</v>
      </c>
      <c r="K80" s="26"/>
      <c r="M80" s="28"/>
    </row>
    <row r="81" spans="1:13" ht="25.5" x14ac:dyDescent="0.25">
      <c r="A81" s="14" t="s">
        <v>149</v>
      </c>
      <c r="B81" s="10" t="s">
        <v>61</v>
      </c>
      <c r="C81" s="24" t="s">
        <v>62</v>
      </c>
      <c r="D81" s="16" t="s">
        <v>63</v>
      </c>
      <c r="E81" s="11">
        <v>23.32</v>
      </c>
      <c r="F81" s="156"/>
      <c r="G81" s="11">
        <f t="shared" si="11"/>
        <v>0</v>
      </c>
      <c r="H81" s="12">
        <f t="shared" si="12"/>
        <v>0</v>
      </c>
      <c r="K81" s="26"/>
      <c r="M81" s="28"/>
    </row>
    <row r="82" spans="1:13" x14ac:dyDescent="0.25">
      <c r="A82" s="5" t="s">
        <v>150</v>
      </c>
      <c r="B82" s="6"/>
      <c r="C82" s="13" t="s">
        <v>151</v>
      </c>
      <c r="D82" s="7"/>
      <c r="E82" s="8"/>
      <c r="F82" s="9"/>
      <c r="G82" s="8"/>
      <c r="H82" s="4">
        <f>H83</f>
        <v>0</v>
      </c>
      <c r="K82" s="26"/>
      <c r="M82" s="28"/>
    </row>
    <row r="83" spans="1:13" ht="63.75" x14ac:dyDescent="0.25">
      <c r="A83" s="14" t="s">
        <v>152</v>
      </c>
      <c r="B83" s="10" t="s">
        <v>578</v>
      </c>
      <c r="C83" s="15" t="s">
        <v>153</v>
      </c>
      <c r="D83" s="16" t="s">
        <v>8</v>
      </c>
      <c r="E83" s="11">
        <v>38.69</v>
      </c>
      <c r="F83" s="156"/>
      <c r="G83" s="11">
        <f t="shared" si="11"/>
        <v>0</v>
      </c>
      <c r="H83" s="12">
        <f>ROUND(E83*G83,2)</f>
        <v>0</v>
      </c>
      <c r="K83" s="26"/>
      <c r="M83" s="28"/>
    </row>
    <row r="84" spans="1:13" x14ac:dyDescent="0.25">
      <c r="A84" s="5" t="s">
        <v>154</v>
      </c>
      <c r="B84" s="6"/>
      <c r="C84" s="23" t="s">
        <v>155</v>
      </c>
      <c r="D84" s="7"/>
      <c r="E84" s="8"/>
      <c r="F84" s="9"/>
      <c r="G84" s="8"/>
      <c r="H84" s="4">
        <f>H85</f>
        <v>0</v>
      </c>
      <c r="K84" s="26"/>
      <c r="M84" s="28"/>
    </row>
    <row r="85" spans="1:13" ht="63.75" x14ac:dyDescent="0.25">
      <c r="A85" s="14" t="s">
        <v>156</v>
      </c>
      <c r="B85" s="10" t="s">
        <v>578</v>
      </c>
      <c r="C85" s="24" t="s">
        <v>153</v>
      </c>
      <c r="D85" s="16" t="s">
        <v>8</v>
      </c>
      <c r="E85" s="11">
        <v>38.69</v>
      </c>
      <c r="F85" s="156"/>
      <c r="G85" s="11">
        <f t="shared" si="11"/>
        <v>0</v>
      </c>
      <c r="H85" s="12">
        <f>ROUND(E85*G85,2)</f>
        <v>0</v>
      </c>
      <c r="K85" s="26"/>
      <c r="M85" s="28"/>
    </row>
    <row r="86" spans="1:13" x14ac:dyDescent="0.25">
      <c r="A86" s="5" t="s">
        <v>157</v>
      </c>
      <c r="B86" s="6"/>
      <c r="C86" s="13" t="s">
        <v>158</v>
      </c>
      <c r="D86" s="7"/>
      <c r="E86" s="8"/>
      <c r="F86" s="9"/>
      <c r="G86" s="8"/>
      <c r="H86" s="4">
        <f>H87</f>
        <v>0</v>
      </c>
      <c r="K86" s="26"/>
      <c r="M86" s="28"/>
    </row>
    <row r="87" spans="1:13" ht="38.25" x14ac:dyDescent="0.25">
      <c r="A87" s="14" t="s">
        <v>159</v>
      </c>
      <c r="B87" s="10" t="s">
        <v>579</v>
      </c>
      <c r="C87" s="15" t="s">
        <v>160</v>
      </c>
      <c r="D87" s="16" t="s">
        <v>8</v>
      </c>
      <c r="E87" s="11">
        <v>2.25</v>
      </c>
      <c r="F87" s="156"/>
      <c r="G87" s="11">
        <f t="shared" si="11"/>
        <v>0</v>
      </c>
      <c r="H87" s="12">
        <f>ROUND(E87*G87,2)</f>
        <v>0</v>
      </c>
      <c r="K87" s="26"/>
      <c r="M87" s="28"/>
    </row>
    <row r="88" spans="1:13" x14ac:dyDescent="0.25">
      <c r="A88" s="5" t="s">
        <v>161</v>
      </c>
      <c r="B88" s="6"/>
      <c r="C88" s="13" t="s">
        <v>162</v>
      </c>
      <c r="D88" s="7"/>
      <c r="E88" s="8"/>
      <c r="F88" s="9"/>
      <c r="G88" s="8"/>
      <c r="H88" s="4">
        <f>H89</f>
        <v>0</v>
      </c>
      <c r="K88" s="26"/>
      <c r="M88" s="28"/>
    </row>
    <row r="89" spans="1:13" ht="76.5" x14ac:dyDescent="0.25">
      <c r="A89" s="14" t="s">
        <v>163</v>
      </c>
      <c r="B89" s="10" t="s">
        <v>580</v>
      </c>
      <c r="C89" s="15" t="s">
        <v>164</v>
      </c>
      <c r="D89" s="16" t="s">
        <v>111</v>
      </c>
      <c r="E89" s="11">
        <v>50.77</v>
      </c>
      <c r="F89" s="156"/>
      <c r="G89" s="11">
        <f t="shared" si="11"/>
        <v>0</v>
      </c>
      <c r="H89" s="12">
        <f>ROUND(E89*G89,2)</f>
        <v>0</v>
      </c>
      <c r="K89" s="26"/>
      <c r="M89" s="28"/>
    </row>
    <row r="90" spans="1:13" x14ac:dyDescent="0.25">
      <c r="A90" s="5" t="s">
        <v>165</v>
      </c>
      <c r="B90" s="6"/>
      <c r="C90" s="13" t="s">
        <v>166</v>
      </c>
      <c r="D90" s="7"/>
      <c r="E90" s="8"/>
      <c r="F90" s="9"/>
      <c r="G90" s="8"/>
      <c r="H90" s="4">
        <f>SUM(H91:H99)</f>
        <v>0</v>
      </c>
      <c r="K90" s="26"/>
      <c r="M90" s="28"/>
    </row>
    <row r="91" spans="1:13" x14ac:dyDescent="0.25">
      <c r="A91" s="14" t="s">
        <v>167</v>
      </c>
      <c r="B91" s="10" t="s">
        <v>581</v>
      </c>
      <c r="C91" s="15" t="s">
        <v>168</v>
      </c>
      <c r="D91" s="16" t="s">
        <v>8</v>
      </c>
      <c r="E91" s="11">
        <v>299.52</v>
      </c>
      <c r="F91" s="156"/>
      <c r="G91" s="11">
        <f t="shared" si="11"/>
        <v>0</v>
      </c>
      <c r="H91" s="12">
        <f t="shared" ref="H91:H99" si="13">ROUND(E91*G91,2)</f>
        <v>0</v>
      </c>
      <c r="K91" s="26"/>
      <c r="M91" s="28"/>
    </row>
    <row r="92" spans="1:13" ht="38.25" x14ac:dyDescent="0.25">
      <c r="A92" s="14" t="s">
        <v>169</v>
      </c>
      <c r="B92" s="10" t="s">
        <v>582</v>
      </c>
      <c r="C92" s="15" t="s">
        <v>170</v>
      </c>
      <c r="D92" s="16" t="s">
        <v>525</v>
      </c>
      <c r="E92" s="11">
        <v>3</v>
      </c>
      <c r="F92" s="156"/>
      <c r="G92" s="11">
        <f t="shared" si="11"/>
        <v>0</v>
      </c>
      <c r="H92" s="12">
        <f t="shared" si="13"/>
        <v>0</v>
      </c>
      <c r="K92" s="26"/>
      <c r="M92" s="28"/>
    </row>
    <row r="93" spans="1:13" ht="25.5" x14ac:dyDescent="0.25">
      <c r="A93" s="14" t="s">
        <v>171</v>
      </c>
      <c r="B93" s="16" t="s">
        <v>172</v>
      </c>
      <c r="C93" s="24" t="s">
        <v>173</v>
      </c>
      <c r="D93" s="16" t="s">
        <v>525</v>
      </c>
      <c r="E93" s="11">
        <v>6</v>
      </c>
      <c r="F93" s="156"/>
      <c r="G93" s="11">
        <f t="shared" si="11"/>
        <v>0</v>
      </c>
      <c r="H93" s="12">
        <f t="shared" si="13"/>
        <v>0</v>
      </c>
      <c r="K93" s="26"/>
      <c r="M93" s="28"/>
    </row>
    <row r="94" spans="1:13" ht="25.5" x14ac:dyDescent="0.25">
      <c r="A94" s="14" t="s">
        <v>174</v>
      </c>
      <c r="B94" s="10" t="s">
        <v>583</v>
      </c>
      <c r="C94" s="24" t="s">
        <v>175</v>
      </c>
      <c r="D94" s="16" t="s">
        <v>525</v>
      </c>
      <c r="E94" s="11">
        <v>4</v>
      </c>
      <c r="F94" s="156"/>
      <c r="G94" s="11">
        <f t="shared" si="11"/>
        <v>0</v>
      </c>
      <c r="H94" s="12">
        <f t="shared" si="13"/>
        <v>0</v>
      </c>
      <c r="K94" s="26"/>
      <c r="M94" s="28"/>
    </row>
    <row r="95" spans="1:13" ht="25.5" x14ac:dyDescent="0.25">
      <c r="A95" s="14" t="s">
        <v>176</v>
      </c>
      <c r="B95" s="16" t="s">
        <v>177</v>
      </c>
      <c r="C95" s="24" t="s">
        <v>178</v>
      </c>
      <c r="D95" s="16" t="s">
        <v>525</v>
      </c>
      <c r="E95" s="11">
        <v>3</v>
      </c>
      <c r="F95" s="156"/>
      <c r="G95" s="11">
        <f t="shared" si="11"/>
        <v>0</v>
      </c>
      <c r="H95" s="12">
        <f t="shared" si="13"/>
        <v>0</v>
      </c>
      <c r="K95" s="26"/>
      <c r="M95" s="28"/>
    </row>
    <row r="96" spans="1:13" ht="25.5" x14ac:dyDescent="0.25">
      <c r="A96" s="14" t="s">
        <v>179</v>
      </c>
      <c r="B96" s="10" t="s">
        <v>584</v>
      </c>
      <c r="C96" s="24" t="s">
        <v>180</v>
      </c>
      <c r="D96" s="16" t="s">
        <v>525</v>
      </c>
      <c r="E96" s="11">
        <v>5</v>
      </c>
      <c r="F96" s="156"/>
      <c r="G96" s="11">
        <f t="shared" si="11"/>
        <v>0</v>
      </c>
      <c r="H96" s="12">
        <f t="shared" si="13"/>
        <v>0</v>
      </c>
      <c r="K96" s="26"/>
      <c r="M96" s="28"/>
    </row>
    <row r="97" spans="1:13" ht="25.5" x14ac:dyDescent="0.25">
      <c r="A97" s="14" t="s">
        <v>181</v>
      </c>
      <c r="B97" s="16" t="s">
        <v>182</v>
      </c>
      <c r="C97" s="24" t="s">
        <v>183</v>
      </c>
      <c r="D97" s="16" t="s">
        <v>525</v>
      </c>
      <c r="E97" s="11">
        <v>3</v>
      </c>
      <c r="F97" s="156"/>
      <c r="G97" s="11">
        <f t="shared" si="11"/>
        <v>0</v>
      </c>
      <c r="H97" s="12">
        <f t="shared" si="13"/>
        <v>0</v>
      </c>
      <c r="K97" s="26"/>
      <c r="M97" s="28"/>
    </row>
    <row r="98" spans="1:13" x14ac:dyDescent="0.25">
      <c r="A98" s="14" t="s">
        <v>184</v>
      </c>
      <c r="B98" s="10" t="s">
        <v>185</v>
      </c>
      <c r="C98" s="24" t="s">
        <v>186</v>
      </c>
      <c r="D98" s="16" t="s">
        <v>525</v>
      </c>
      <c r="E98" s="11">
        <v>9</v>
      </c>
      <c r="F98" s="156"/>
      <c r="G98" s="11">
        <f t="shared" si="11"/>
        <v>0</v>
      </c>
      <c r="H98" s="12">
        <f t="shared" si="13"/>
        <v>0</v>
      </c>
      <c r="K98" s="26"/>
      <c r="M98" s="28"/>
    </row>
    <row r="99" spans="1:13" x14ac:dyDescent="0.25">
      <c r="A99" s="14" t="s">
        <v>187</v>
      </c>
      <c r="B99" s="10" t="s">
        <v>188</v>
      </c>
      <c r="C99" s="24" t="s">
        <v>189</v>
      </c>
      <c r="D99" s="16" t="s">
        <v>8</v>
      </c>
      <c r="E99" s="11">
        <v>299.52</v>
      </c>
      <c r="F99" s="156"/>
      <c r="G99" s="11">
        <f t="shared" si="11"/>
        <v>0</v>
      </c>
      <c r="H99" s="12">
        <f t="shared" si="13"/>
        <v>0</v>
      </c>
      <c r="K99" s="26"/>
      <c r="M99" s="28"/>
    </row>
    <row r="100" spans="1:13" x14ac:dyDescent="0.25">
      <c r="A100" s="5" t="s">
        <v>190</v>
      </c>
      <c r="B100" s="6"/>
      <c r="C100" s="13" t="s">
        <v>191</v>
      </c>
      <c r="D100" s="7"/>
      <c r="E100" s="8"/>
      <c r="F100" s="9"/>
      <c r="G100" s="8"/>
      <c r="H100" s="4">
        <f>H101</f>
        <v>0</v>
      </c>
      <c r="K100" s="26"/>
      <c r="M100" s="28"/>
    </row>
    <row r="101" spans="1:13" ht="38.25" x14ac:dyDescent="0.25">
      <c r="A101" s="14" t="s">
        <v>192</v>
      </c>
      <c r="B101" s="10" t="s">
        <v>585</v>
      </c>
      <c r="C101" s="15" t="s">
        <v>193</v>
      </c>
      <c r="D101" s="16" t="s">
        <v>111</v>
      </c>
      <c r="E101" s="11">
        <v>93.58</v>
      </c>
      <c r="F101" s="156"/>
      <c r="G101" s="11">
        <f t="shared" si="11"/>
        <v>0</v>
      </c>
      <c r="H101" s="12">
        <f>ROUND(E101*G101,2)</f>
        <v>0</v>
      </c>
      <c r="K101" s="26"/>
      <c r="M101" s="28"/>
    </row>
    <row r="102" spans="1:13" x14ac:dyDescent="0.25">
      <c r="A102" s="5" t="s">
        <v>194</v>
      </c>
      <c r="B102" s="6"/>
      <c r="C102" s="13" t="s">
        <v>195</v>
      </c>
      <c r="D102" s="7"/>
      <c r="E102" s="8"/>
      <c r="F102" s="9"/>
      <c r="G102" s="8"/>
      <c r="H102" s="4">
        <f>SUM(H103:H104)</f>
        <v>0</v>
      </c>
      <c r="K102" s="26"/>
      <c r="M102" s="28"/>
    </row>
    <row r="103" spans="1:13" ht="51" x14ac:dyDescent="0.25">
      <c r="A103" s="14" t="s">
        <v>196</v>
      </c>
      <c r="B103" s="10">
        <v>94275</v>
      </c>
      <c r="C103" s="15" t="s">
        <v>197</v>
      </c>
      <c r="D103" s="16" t="s">
        <v>111</v>
      </c>
      <c r="E103" s="11">
        <v>200</v>
      </c>
      <c r="F103" s="156"/>
      <c r="G103" s="11">
        <f t="shared" si="11"/>
        <v>0</v>
      </c>
      <c r="H103" s="12">
        <f t="shared" ref="H103:H104" si="14">ROUND(E103*G103,2)</f>
        <v>0</v>
      </c>
      <c r="K103" s="26"/>
      <c r="M103" s="28"/>
    </row>
    <row r="104" spans="1:13" x14ac:dyDescent="0.25">
      <c r="A104" s="14" t="s">
        <v>198</v>
      </c>
      <c r="B104" s="10">
        <v>102498</v>
      </c>
      <c r="C104" s="15" t="s">
        <v>199</v>
      </c>
      <c r="D104" s="16" t="s">
        <v>111</v>
      </c>
      <c r="E104" s="11">
        <v>40</v>
      </c>
      <c r="F104" s="156"/>
      <c r="G104" s="11">
        <f t="shared" si="11"/>
        <v>0</v>
      </c>
      <c r="H104" s="12">
        <f t="shared" si="14"/>
        <v>0</v>
      </c>
      <c r="K104" s="26"/>
      <c r="M104" s="28"/>
    </row>
    <row r="105" spans="1:13" x14ac:dyDescent="0.25">
      <c r="A105" s="5" t="s">
        <v>200</v>
      </c>
      <c r="B105" s="6"/>
      <c r="C105" s="19" t="s">
        <v>201</v>
      </c>
      <c r="D105" s="7"/>
      <c r="E105" s="8"/>
      <c r="F105" s="9"/>
      <c r="G105" s="8"/>
      <c r="H105" s="4" t="s">
        <v>2</v>
      </c>
      <c r="K105" s="26"/>
      <c r="M105" s="28"/>
    </row>
    <row r="106" spans="1:13" x14ac:dyDescent="0.25">
      <c r="A106" s="5" t="s">
        <v>202</v>
      </c>
      <c r="B106" s="6"/>
      <c r="C106" s="13" t="s">
        <v>203</v>
      </c>
      <c r="D106" s="7"/>
      <c r="E106" s="8"/>
      <c r="F106" s="9"/>
      <c r="G106" s="8"/>
      <c r="H106" s="4">
        <f>SUM(H107:H123)</f>
        <v>0</v>
      </c>
      <c r="K106" s="26"/>
      <c r="M106" s="28"/>
    </row>
    <row r="107" spans="1:13" ht="25.5" x14ac:dyDescent="0.25">
      <c r="A107" s="14" t="s">
        <v>204</v>
      </c>
      <c r="B107" s="10">
        <v>96523</v>
      </c>
      <c r="C107" s="15" t="s">
        <v>205</v>
      </c>
      <c r="D107" s="16" t="s">
        <v>32</v>
      </c>
      <c r="E107" s="11">
        <v>0.25</v>
      </c>
      <c r="F107" s="156"/>
      <c r="G107" s="11">
        <f t="shared" si="11"/>
        <v>0</v>
      </c>
      <c r="H107" s="12">
        <f t="shared" ref="H107:H123" si="15">ROUND(E107*G107,2)</f>
        <v>0</v>
      </c>
      <c r="K107" s="26"/>
      <c r="M107" s="28"/>
    </row>
    <row r="108" spans="1:13" ht="25.5" x14ac:dyDescent="0.25">
      <c r="A108" s="14" t="s">
        <v>206</v>
      </c>
      <c r="B108" s="16">
        <v>96523</v>
      </c>
      <c r="C108" s="15" t="s">
        <v>205</v>
      </c>
      <c r="D108" s="16" t="s">
        <v>32</v>
      </c>
      <c r="E108" s="11">
        <v>0.18</v>
      </c>
      <c r="F108" s="156"/>
      <c r="G108" s="11">
        <f t="shared" si="11"/>
        <v>0</v>
      </c>
      <c r="H108" s="12">
        <f t="shared" si="15"/>
        <v>0</v>
      </c>
      <c r="K108" s="26"/>
      <c r="M108" s="28"/>
    </row>
    <row r="109" spans="1:13" ht="25.5" x14ac:dyDescent="0.25">
      <c r="A109" s="14" t="s">
        <v>207</v>
      </c>
      <c r="B109" s="16">
        <v>96523</v>
      </c>
      <c r="C109" s="15" t="s">
        <v>205</v>
      </c>
      <c r="D109" s="16" t="s">
        <v>32</v>
      </c>
      <c r="E109" s="11">
        <v>0.44</v>
      </c>
      <c r="F109" s="156"/>
      <c r="G109" s="11">
        <f t="shared" si="11"/>
        <v>0</v>
      </c>
      <c r="H109" s="12">
        <f t="shared" si="15"/>
        <v>0</v>
      </c>
      <c r="K109" s="26"/>
      <c r="M109" s="28"/>
    </row>
    <row r="110" spans="1:13" ht="38.25" x14ac:dyDescent="0.25">
      <c r="A110" s="14" t="s">
        <v>208</v>
      </c>
      <c r="B110" s="10">
        <v>100982</v>
      </c>
      <c r="C110" s="15" t="s">
        <v>59</v>
      </c>
      <c r="D110" s="16" t="s">
        <v>32</v>
      </c>
      <c r="E110" s="11">
        <v>1.1299999999999999</v>
      </c>
      <c r="F110" s="156"/>
      <c r="G110" s="11">
        <f t="shared" si="11"/>
        <v>0</v>
      </c>
      <c r="H110" s="12">
        <f t="shared" si="15"/>
        <v>0</v>
      </c>
      <c r="K110" s="26"/>
      <c r="M110" s="28"/>
    </row>
    <row r="111" spans="1:13" ht="25.5" x14ac:dyDescent="0.25">
      <c r="A111" s="14" t="s">
        <v>209</v>
      </c>
      <c r="B111" s="10">
        <v>95875</v>
      </c>
      <c r="C111" s="15" t="s">
        <v>62</v>
      </c>
      <c r="D111" s="16" t="s">
        <v>63</v>
      </c>
      <c r="E111" s="11">
        <v>5.77</v>
      </c>
      <c r="F111" s="156"/>
      <c r="G111" s="11">
        <f t="shared" si="11"/>
        <v>0</v>
      </c>
      <c r="H111" s="12">
        <f t="shared" si="15"/>
        <v>0</v>
      </c>
      <c r="K111" s="26"/>
      <c r="M111" s="28"/>
    </row>
    <row r="112" spans="1:13" ht="25.5" x14ac:dyDescent="0.25">
      <c r="A112" s="14" t="s">
        <v>210</v>
      </c>
      <c r="B112" s="16">
        <v>92760</v>
      </c>
      <c r="C112" s="15" t="s">
        <v>211</v>
      </c>
      <c r="D112" s="16" t="s">
        <v>212</v>
      </c>
      <c r="E112" s="11">
        <v>0.49</v>
      </c>
      <c r="F112" s="156"/>
      <c r="G112" s="11">
        <f t="shared" si="11"/>
        <v>0</v>
      </c>
      <c r="H112" s="12">
        <f t="shared" si="15"/>
        <v>0</v>
      </c>
      <c r="K112" s="26"/>
      <c r="M112" s="28"/>
    </row>
    <row r="113" spans="1:13" ht="25.5" x14ac:dyDescent="0.25">
      <c r="A113" s="14" t="s">
        <v>213</v>
      </c>
      <c r="B113" s="16">
        <v>92760</v>
      </c>
      <c r="C113" s="15" t="s">
        <v>211</v>
      </c>
      <c r="D113" s="16" t="s">
        <v>212</v>
      </c>
      <c r="E113" s="11">
        <v>0.39</v>
      </c>
      <c r="F113" s="156"/>
      <c r="G113" s="11">
        <f t="shared" si="11"/>
        <v>0</v>
      </c>
      <c r="H113" s="12">
        <f t="shared" si="15"/>
        <v>0</v>
      </c>
      <c r="K113" s="26"/>
      <c r="M113" s="28"/>
    </row>
    <row r="114" spans="1:13" ht="25.5" x14ac:dyDescent="0.25">
      <c r="A114" s="14" t="s">
        <v>214</v>
      </c>
      <c r="B114" s="16">
        <v>92760</v>
      </c>
      <c r="C114" s="15" t="s">
        <v>211</v>
      </c>
      <c r="D114" s="16" t="s">
        <v>212</v>
      </c>
      <c r="E114" s="11">
        <v>1.18</v>
      </c>
      <c r="F114" s="156"/>
      <c r="G114" s="11">
        <f t="shared" si="11"/>
        <v>0</v>
      </c>
      <c r="H114" s="12">
        <f t="shared" si="15"/>
        <v>0</v>
      </c>
      <c r="K114" s="26"/>
      <c r="M114" s="28"/>
    </row>
    <row r="115" spans="1:13" ht="38.25" x14ac:dyDescent="0.25">
      <c r="A115" s="14" t="s">
        <v>215</v>
      </c>
      <c r="B115" s="10">
        <v>96540</v>
      </c>
      <c r="C115" s="15" t="s">
        <v>216</v>
      </c>
      <c r="D115" s="16" t="s">
        <v>8</v>
      </c>
      <c r="E115" s="11">
        <v>0.4</v>
      </c>
      <c r="F115" s="156"/>
      <c r="G115" s="11">
        <f t="shared" si="11"/>
        <v>0</v>
      </c>
      <c r="H115" s="12">
        <f t="shared" si="15"/>
        <v>0</v>
      </c>
      <c r="K115" s="26"/>
      <c r="M115" s="28"/>
    </row>
    <row r="116" spans="1:13" ht="38.25" x14ac:dyDescent="0.25">
      <c r="A116" s="14" t="s">
        <v>217</v>
      </c>
      <c r="B116" s="10">
        <v>96540</v>
      </c>
      <c r="C116" s="15" t="s">
        <v>216</v>
      </c>
      <c r="D116" s="16" t="s">
        <v>8</v>
      </c>
      <c r="E116" s="11">
        <v>0.12</v>
      </c>
      <c r="F116" s="156"/>
      <c r="G116" s="11">
        <f t="shared" si="11"/>
        <v>0</v>
      </c>
      <c r="H116" s="12">
        <f t="shared" si="15"/>
        <v>0</v>
      </c>
      <c r="K116" s="26"/>
      <c r="M116" s="28"/>
    </row>
    <row r="117" spans="1:13" ht="38.25" x14ac:dyDescent="0.25">
      <c r="A117" s="14" t="s">
        <v>218</v>
      </c>
      <c r="B117" s="10">
        <v>96540</v>
      </c>
      <c r="C117" s="15" t="s">
        <v>216</v>
      </c>
      <c r="D117" s="16" t="s">
        <v>8</v>
      </c>
      <c r="E117" s="11">
        <v>0.28000000000000003</v>
      </c>
      <c r="F117" s="156"/>
      <c r="G117" s="11">
        <f t="shared" si="11"/>
        <v>0</v>
      </c>
      <c r="H117" s="12">
        <f t="shared" si="15"/>
        <v>0</v>
      </c>
      <c r="K117" s="26"/>
      <c r="M117" s="28"/>
    </row>
    <row r="118" spans="1:13" ht="38.25" x14ac:dyDescent="0.25">
      <c r="A118" s="14" t="s">
        <v>219</v>
      </c>
      <c r="B118" s="10" t="s">
        <v>586</v>
      </c>
      <c r="C118" s="15" t="s">
        <v>220</v>
      </c>
      <c r="D118" s="16" t="s">
        <v>32</v>
      </c>
      <c r="E118" s="11">
        <v>0.25</v>
      </c>
      <c r="F118" s="156"/>
      <c r="G118" s="11">
        <f t="shared" si="11"/>
        <v>0</v>
      </c>
      <c r="H118" s="12">
        <f t="shared" si="15"/>
        <v>0</v>
      </c>
      <c r="K118" s="26"/>
      <c r="M118" s="28"/>
    </row>
    <row r="119" spans="1:13" ht="38.25" x14ac:dyDescent="0.25">
      <c r="A119" s="14" t="s">
        <v>221</v>
      </c>
      <c r="B119" s="10" t="s">
        <v>586</v>
      </c>
      <c r="C119" s="15" t="s">
        <v>220</v>
      </c>
      <c r="D119" s="16" t="s">
        <v>32</v>
      </c>
      <c r="E119" s="11">
        <v>0.18</v>
      </c>
      <c r="F119" s="156"/>
      <c r="G119" s="11">
        <f t="shared" si="11"/>
        <v>0</v>
      </c>
      <c r="H119" s="12">
        <f t="shared" si="15"/>
        <v>0</v>
      </c>
      <c r="K119" s="26"/>
      <c r="M119" s="28"/>
    </row>
    <row r="120" spans="1:13" ht="38.25" x14ac:dyDescent="0.25">
      <c r="A120" s="14" t="s">
        <v>222</v>
      </c>
      <c r="B120" s="10" t="s">
        <v>586</v>
      </c>
      <c r="C120" s="15" t="s">
        <v>220</v>
      </c>
      <c r="D120" s="16" t="s">
        <v>32</v>
      </c>
      <c r="E120" s="11">
        <v>0.44</v>
      </c>
      <c r="F120" s="156"/>
      <c r="G120" s="11">
        <f t="shared" si="11"/>
        <v>0</v>
      </c>
      <c r="H120" s="12">
        <f t="shared" si="15"/>
        <v>0</v>
      </c>
      <c r="K120" s="26"/>
      <c r="M120" s="28"/>
    </row>
    <row r="121" spans="1:13" ht="38.25" x14ac:dyDescent="0.25">
      <c r="A121" s="14" t="s">
        <v>223</v>
      </c>
      <c r="B121" s="10" t="s">
        <v>587</v>
      </c>
      <c r="C121" s="15" t="s">
        <v>224</v>
      </c>
      <c r="D121" s="16" t="s">
        <v>525</v>
      </c>
      <c r="E121" s="11">
        <v>5</v>
      </c>
      <c r="F121" s="156"/>
      <c r="G121" s="11">
        <f t="shared" si="11"/>
        <v>0</v>
      </c>
      <c r="H121" s="12">
        <f t="shared" si="15"/>
        <v>0</v>
      </c>
      <c r="K121" s="26"/>
      <c r="M121" s="28"/>
    </row>
    <row r="122" spans="1:13" ht="25.5" x14ac:dyDescent="0.25">
      <c r="A122" s="14" t="s">
        <v>225</v>
      </c>
      <c r="B122" s="10" t="s">
        <v>588</v>
      </c>
      <c r="C122" s="15" t="s">
        <v>226</v>
      </c>
      <c r="D122" s="16" t="s">
        <v>525</v>
      </c>
      <c r="E122" s="11">
        <v>11</v>
      </c>
      <c r="F122" s="156"/>
      <c r="G122" s="11">
        <f t="shared" si="11"/>
        <v>0</v>
      </c>
      <c r="H122" s="12">
        <f t="shared" si="15"/>
        <v>0</v>
      </c>
      <c r="K122" s="26"/>
      <c r="M122" s="28"/>
    </row>
    <row r="123" spans="1:13" ht="25.5" x14ac:dyDescent="0.25">
      <c r="A123" s="14" t="s">
        <v>227</v>
      </c>
      <c r="B123" s="10" t="s">
        <v>565</v>
      </c>
      <c r="C123" s="24" t="s">
        <v>563</v>
      </c>
      <c r="D123" s="16" t="s">
        <v>32</v>
      </c>
      <c r="E123" s="11">
        <v>1.1299999999999999</v>
      </c>
      <c r="F123" s="156"/>
      <c r="G123" s="11">
        <f>ROUND(F123*J$2,2)</f>
        <v>0</v>
      </c>
      <c r="H123" s="12">
        <f t="shared" si="15"/>
        <v>0</v>
      </c>
      <c r="K123" s="26"/>
      <c r="M123" s="28"/>
    </row>
    <row r="124" spans="1:13" x14ac:dyDescent="0.25">
      <c r="A124" s="5" t="s">
        <v>228</v>
      </c>
      <c r="B124" s="6"/>
      <c r="C124" s="13" t="s">
        <v>229</v>
      </c>
      <c r="D124" s="7"/>
      <c r="E124" s="8"/>
      <c r="F124" s="9"/>
      <c r="G124" s="8"/>
      <c r="H124" s="4">
        <f>SUM(H125:H130)</f>
        <v>0</v>
      </c>
      <c r="K124" s="26"/>
      <c r="M124" s="28"/>
    </row>
    <row r="125" spans="1:13" ht="25.5" x14ac:dyDescent="0.25">
      <c r="A125" s="14" t="s">
        <v>230</v>
      </c>
      <c r="B125" s="10">
        <v>96523</v>
      </c>
      <c r="C125" s="15" t="s">
        <v>205</v>
      </c>
      <c r="D125" s="16" t="s">
        <v>32</v>
      </c>
      <c r="E125" s="11">
        <v>1.2</v>
      </c>
      <c r="F125" s="156"/>
      <c r="G125" s="11">
        <f t="shared" si="11"/>
        <v>0</v>
      </c>
      <c r="H125" s="12">
        <f t="shared" ref="H125:H130" si="16">ROUND(E125*G125,2)</f>
        <v>0</v>
      </c>
      <c r="K125" s="26"/>
      <c r="M125" s="28"/>
    </row>
    <row r="126" spans="1:13" ht="38.25" x14ac:dyDescent="0.25">
      <c r="A126" s="14" t="s">
        <v>231</v>
      </c>
      <c r="B126" s="10">
        <v>100982</v>
      </c>
      <c r="C126" s="15" t="s">
        <v>59</v>
      </c>
      <c r="D126" s="16" t="s">
        <v>32</v>
      </c>
      <c r="E126" s="11">
        <v>1.56</v>
      </c>
      <c r="F126" s="156"/>
      <c r="G126" s="11">
        <f t="shared" si="11"/>
        <v>0</v>
      </c>
      <c r="H126" s="12">
        <f t="shared" si="16"/>
        <v>0</v>
      </c>
      <c r="K126" s="26"/>
      <c r="M126" s="28"/>
    </row>
    <row r="127" spans="1:13" ht="25.5" x14ac:dyDescent="0.25">
      <c r="A127" s="14" t="s">
        <v>232</v>
      </c>
      <c r="B127" s="10">
        <v>95875</v>
      </c>
      <c r="C127" s="15" t="s">
        <v>62</v>
      </c>
      <c r="D127" s="16" t="s">
        <v>63</v>
      </c>
      <c r="E127" s="11">
        <v>7.96</v>
      </c>
      <c r="F127" s="156"/>
      <c r="G127" s="11">
        <f t="shared" si="11"/>
        <v>0</v>
      </c>
      <c r="H127" s="12">
        <f t="shared" si="16"/>
        <v>0</v>
      </c>
      <c r="K127" s="26"/>
      <c r="M127" s="28"/>
    </row>
    <row r="128" spans="1:13" ht="38.25" x14ac:dyDescent="0.25">
      <c r="A128" s="14" t="s">
        <v>233</v>
      </c>
      <c r="B128" s="16">
        <v>96540</v>
      </c>
      <c r="C128" s="15" t="s">
        <v>216</v>
      </c>
      <c r="D128" s="16" t="s">
        <v>8</v>
      </c>
      <c r="E128" s="11">
        <v>2.6</v>
      </c>
      <c r="F128" s="156"/>
      <c r="G128" s="11">
        <f t="shared" si="11"/>
        <v>0</v>
      </c>
      <c r="H128" s="12">
        <f t="shared" si="16"/>
        <v>0</v>
      </c>
      <c r="K128" s="26"/>
      <c r="M128" s="28"/>
    </row>
    <row r="129" spans="1:13" ht="38.25" x14ac:dyDescent="0.25">
      <c r="A129" s="14" t="s">
        <v>234</v>
      </c>
      <c r="B129" s="10" t="s">
        <v>586</v>
      </c>
      <c r="C129" s="15" t="s">
        <v>220</v>
      </c>
      <c r="D129" s="16" t="s">
        <v>32</v>
      </c>
      <c r="E129" s="11">
        <v>1.2</v>
      </c>
      <c r="F129" s="156"/>
      <c r="G129" s="11">
        <f t="shared" si="11"/>
        <v>0</v>
      </c>
      <c r="H129" s="12">
        <f t="shared" si="16"/>
        <v>0</v>
      </c>
      <c r="K129" s="26"/>
      <c r="M129" s="28"/>
    </row>
    <row r="130" spans="1:13" ht="25.5" x14ac:dyDescent="0.25">
      <c r="A130" s="14" t="s">
        <v>235</v>
      </c>
      <c r="B130" s="10" t="s">
        <v>565</v>
      </c>
      <c r="C130" s="24" t="s">
        <v>563</v>
      </c>
      <c r="D130" s="16" t="s">
        <v>32</v>
      </c>
      <c r="E130" s="11">
        <v>1.56</v>
      </c>
      <c r="F130" s="156"/>
      <c r="G130" s="11">
        <f>ROUND(F130*J$2,2)</f>
        <v>0</v>
      </c>
      <c r="H130" s="12">
        <f t="shared" si="16"/>
        <v>0</v>
      </c>
      <c r="K130" s="26"/>
      <c r="M130" s="28"/>
    </row>
    <row r="131" spans="1:13" x14ac:dyDescent="0.25">
      <c r="A131" s="5" t="s">
        <v>236</v>
      </c>
      <c r="B131" s="6"/>
      <c r="C131" s="13" t="s">
        <v>237</v>
      </c>
      <c r="D131" s="7"/>
      <c r="E131" s="8"/>
      <c r="F131" s="9"/>
      <c r="G131" s="8"/>
      <c r="H131" s="4">
        <f>SUM(H132:H136)</f>
        <v>0</v>
      </c>
      <c r="K131" s="26"/>
      <c r="M131" s="28"/>
    </row>
    <row r="132" spans="1:13" ht="25.5" x14ac:dyDescent="0.25">
      <c r="A132" s="14" t="s">
        <v>238</v>
      </c>
      <c r="B132" s="16">
        <v>96523</v>
      </c>
      <c r="C132" s="15" t="s">
        <v>205</v>
      </c>
      <c r="D132" s="16" t="s">
        <v>32</v>
      </c>
      <c r="E132" s="11">
        <v>0.14000000000000001</v>
      </c>
      <c r="F132" s="156"/>
      <c r="G132" s="11">
        <f t="shared" si="11"/>
        <v>0</v>
      </c>
      <c r="H132" s="12">
        <f t="shared" ref="H132:H136" si="17">ROUND(E132*G132,2)</f>
        <v>0</v>
      </c>
      <c r="K132" s="26"/>
      <c r="M132" s="28"/>
    </row>
    <row r="133" spans="1:13" ht="38.25" x14ac:dyDescent="0.25">
      <c r="A133" s="14" t="s">
        <v>239</v>
      </c>
      <c r="B133" s="16">
        <v>100982</v>
      </c>
      <c r="C133" s="15" t="s">
        <v>59</v>
      </c>
      <c r="D133" s="16" t="s">
        <v>32</v>
      </c>
      <c r="E133" s="11">
        <v>0.19</v>
      </c>
      <c r="F133" s="156"/>
      <c r="G133" s="11">
        <f t="shared" si="11"/>
        <v>0</v>
      </c>
      <c r="H133" s="12">
        <f t="shared" si="17"/>
        <v>0</v>
      </c>
      <c r="K133" s="26"/>
      <c r="M133" s="28"/>
    </row>
    <row r="134" spans="1:13" ht="25.5" x14ac:dyDescent="0.25">
      <c r="A134" s="14" t="s">
        <v>240</v>
      </c>
      <c r="B134" s="16">
        <v>95875</v>
      </c>
      <c r="C134" s="15" t="s">
        <v>62</v>
      </c>
      <c r="D134" s="16" t="s">
        <v>63</v>
      </c>
      <c r="E134" s="11">
        <v>0.95</v>
      </c>
      <c r="F134" s="156"/>
      <c r="G134" s="11">
        <f t="shared" si="11"/>
        <v>0</v>
      </c>
      <c r="H134" s="12">
        <f t="shared" si="17"/>
        <v>0</v>
      </c>
      <c r="K134" s="26"/>
      <c r="M134" s="28"/>
    </row>
    <row r="135" spans="1:13" ht="25.5" x14ac:dyDescent="0.25">
      <c r="A135" s="14" t="s">
        <v>241</v>
      </c>
      <c r="B135" s="10" t="s">
        <v>565</v>
      </c>
      <c r="C135" s="24" t="s">
        <v>563</v>
      </c>
      <c r="D135" s="16" t="s">
        <v>32</v>
      </c>
      <c r="E135" s="11">
        <v>0.19</v>
      </c>
      <c r="F135" s="156"/>
      <c r="G135" s="11">
        <f>ROUND(F135*J$2,2)</f>
        <v>0</v>
      </c>
      <c r="H135" s="12">
        <f t="shared" si="17"/>
        <v>0</v>
      </c>
      <c r="K135" s="26"/>
      <c r="M135" s="28"/>
    </row>
    <row r="136" spans="1:13" ht="25.5" x14ac:dyDescent="0.25">
      <c r="A136" s="14" t="s">
        <v>242</v>
      </c>
      <c r="B136" s="10" t="s">
        <v>589</v>
      </c>
      <c r="C136" s="15" t="s">
        <v>243</v>
      </c>
      <c r="D136" s="16" t="s">
        <v>525</v>
      </c>
      <c r="E136" s="11">
        <v>24</v>
      </c>
      <c r="F136" s="156"/>
      <c r="G136" s="11">
        <f t="shared" si="11"/>
        <v>0</v>
      </c>
      <c r="H136" s="12">
        <f t="shared" si="17"/>
        <v>0</v>
      </c>
      <c r="K136" s="26"/>
      <c r="M136" s="28"/>
    </row>
    <row r="137" spans="1:13" x14ac:dyDescent="0.25">
      <c r="A137" s="5" t="s">
        <v>244</v>
      </c>
      <c r="B137" s="6"/>
      <c r="C137" s="13" t="s">
        <v>245</v>
      </c>
      <c r="D137" s="7"/>
      <c r="E137" s="8"/>
      <c r="F137" s="9"/>
      <c r="G137" s="8"/>
      <c r="H137" s="4">
        <f>SUM(H138:H154)</f>
        <v>0</v>
      </c>
      <c r="K137" s="26"/>
      <c r="M137" s="28"/>
    </row>
    <row r="138" spans="1:13" ht="38.25" x14ac:dyDescent="0.25">
      <c r="A138" s="14" t="s">
        <v>246</v>
      </c>
      <c r="B138" s="10">
        <v>89957</v>
      </c>
      <c r="C138" s="15" t="s">
        <v>247</v>
      </c>
      <c r="D138" s="16" t="s">
        <v>525</v>
      </c>
      <c r="E138" s="11">
        <v>1</v>
      </c>
      <c r="F138" s="156"/>
      <c r="G138" s="11">
        <f t="shared" si="11"/>
        <v>0</v>
      </c>
      <c r="H138" s="12">
        <f t="shared" ref="H138:H154" si="18">ROUND(E138*G138,2)</f>
        <v>0</v>
      </c>
      <c r="K138" s="26"/>
      <c r="M138" s="28"/>
    </row>
    <row r="139" spans="1:13" ht="25.5" x14ac:dyDescent="0.25">
      <c r="A139" s="14" t="s">
        <v>248</v>
      </c>
      <c r="B139" s="10" t="s">
        <v>590</v>
      </c>
      <c r="C139" s="15" t="s">
        <v>249</v>
      </c>
      <c r="D139" s="16" t="s">
        <v>525</v>
      </c>
      <c r="E139" s="11">
        <v>1</v>
      </c>
      <c r="F139" s="156"/>
      <c r="G139" s="11">
        <f t="shared" si="11"/>
        <v>0</v>
      </c>
      <c r="H139" s="12">
        <f t="shared" si="18"/>
        <v>0</v>
      </c>
      <c r="K139" s="26"/>
      <c r="M139" s="28"/>
    </row>
    <row r="140" spans="1:13" ht="38.25" x14ac:dyDescent="0.25">
      <c r="A140" s="14" t="s">
        <v>250</v>
      </c>
      <c r="B140" s="10" t="s">
        <v>591</v>
      </c>
      <c r="C140" s="15" t="s">
        <v>251</v>
      </c>
      <c r="D140" s="16" t="s">
        <v>8</v>
      </c>
      <c r="E140" s="11">
        <v>0.33</v>
      </c>
      <c r="F140" s="156"/>
      <c r="G140" s="11">
        <f t="shared" ref="G140:G203" si="19">ROUND(F140*J$1,2)</f>
        <v>0</v>
      </c>
      <c r="H140" s="12">
        <f t="shared" si="18"/>
        <v>0</v>
      </c>
      <c r="K140" s="26"/>
      <c r="M140" s="28"/>
    </row>
    <row r="141" spans="1:13" ht="38.25" x14ac:dyDescent="0.25">
      <c r="A141" s="14" t="s">
        <v>252</v>
      </c>
      <c r="B141" s="10">
        <v>100726</v>
      </c>
      <c r="C141" s="15" t="s">
        <v>253</v>
      </c>
      <c r="D141" s="16" t="s">
        <v>8</v>
      </c>
      <c r="E141" s="11">
        <v>0.66</v>
      </c>
      <c r="F141" s="156"/>
      <c r="G141" s="11">
        <f t="shared" si="19"/>
        <v>0</v>
      </c>
      <c r="H141" s="12">
        <f t="shared" si="18"/>
        <v>0</v>
      </c>
      <c r="K141" s="26"/>
      <c r="M141" s="28"/>
    </row>
    <row r="142" spans="1:13" ht="25.5" x14ac:dyDescent="0.25">
      <c r="A142" s="14" t="s">
        <v>254</v>
      </c>
      <c r="B142" s="10">
        <v>94964</v>
      </c>
      <c r="C142" s="15" t="s">
        <v>255</v>
      </c>
      <c r="D142" s="16" t="s">
        <v>32</v>
      </c>
      <c r="E142" s="11">
        <v>0.12</v>
      </c>
      <c r="F142" s="156"/>
      <c r="G142" s="11">
        <f t="shared" si="19"/>
        <v>0</v>
      </c>
      <c r="H142" s="12">
        <f t="shared" si="18"/>
        <v>0</v>
      </c>
      <c r="K142" s="26"/>
      <c r="M142" s="28"/>
    </row>
    <row r="143" spans="1:13" ht="25.5" x14ac:dyDescent="0.25">
      <c r="A143" s="14" t="s">
        <v>256</v>
      </c>
      <c r="B143" s="16">
        <v>103670</v>
      </c>
      <c r="C143" s="15" t="s">
        <v>257</v>
      </c>
      <c r="D143" s="16" t="s">
        <v>32</v>
      </c>
      <c r="E143" s="11">
        <v>0.12</v>
      </c>
      <c r="F143" s="156"/>
      <c r="G143" s="11">
        <f t="shared" si="19"/>
        <v>0</v>
      </c>
      <c r="H143" s="12">
        <f t="shared" si="18"/>
        <v>0</v>
      </c>
      <c r="K143" s="26"/>
      <c r="M143" s="28"/>
    </row>
    <row r="144" spans="1:13" ht="25.5" x14ac:dyDescent="0.25">
      <c r="A144" s="14" t="s">
        <v>258</v>
      </c>
      <c r="B144" s="10">
        <v>92514</v>
      </c>
      <c r="C144" s="15" t="s">
        <v>259</v>
      </c>
      <c r="D144" s="16" t="s">
        <v>8</v>
      </c>
      <c r="E144" s="11">
        <v>0.05</v>
      </c>
      <c r="F144" s="156"/>
      <c r="G144" s="11">
        <f t="shared" si="19"/>
        <v>0</v>
      </c>
      <c r="H144" s="12">
        <f t="shared" si="18"/>
        <v>0</v>
      </c>
      <c r="K144" s="26"/>
      <c r="M144" s="28"/>
    </row>
    <row r="145" spans="1:13" ht="38.25" x14ac:dyDescent="0.25">
      <c r="A145" s="14" t="s">
        <v>260</v>
      </c>
      <c r="B145" s="10">
        <v>92419</v>
      </c>
      <c r="C145" s="15" t="s">
        <v>261</v>
      </c>
      <c r="D145" s="16" t="s">
        <v>8</v>
      </c>
      <c r="E145" s="11">
        <v>1.42</v>
      </c>
      <c r="F145" s="156"/>
      <c r="G145" s="11">
        <f t="shared" si="19"/>
        <v>0</v>
      </c>
      <c r="H145" s="12">
        <f t="shared" si="18"/>
        <v>0</v>
      </c>
      <c r="K145" s="26"/>
      <c r="M145" s="28"/>
    </row>
    <row r="146" spans="1:13" ht="25.5" x14ac:dyDescent="0.25">
      <c r="A146" s="14" t="s">
        <v>262</v>
      </c>
      <c r="B146" s="10">
        <v>95943</v>
      </c>
      <c r="C146" s="15" t="s">
        <v>263</v>
      </c>
      <c r="D146" s="16" t="s">
        <v>212</v>
      </c>
      <c r="E146" s="11">
        <v>1.57</v>
      </c>
      <c r="F146" s="156"/>
      <c r="G146" s="11">
        <f t="shared" si="19"/>
        <v>0</v>
      </c>
      <c r="H146" s="12">
        <f t="shared" si="18"/>
        <v>0</v>
      </c>
      <c r="K146" s="26"/>
      <c r="M146" s="28"/>
    </row>
    <row r="147" spans="1:13" ht="25.5" x14ac:dyDescent="0.25">
      <c r="A147" s="14" t="s">
        <v>264</v>
      </c>
      <c r="B147" s="10">
        <v>95946</v>
      </c>
      <c r="C147" s="15" t="s">
        <v>265</v>
      </c>
      <c r="D147" s="16" t="s">
        <v>212</v>
      </c>
      <c r="E147" s="11">
        <v>1.97</v>
      </c>
      <c r="F147" s="156"/>
      <c r="G147" s="11">
        <f t="shared" si="19"/>
        <v>0</v>
      </c>
      <c r="H147" s="12">
        <f t="shared" si="18"/>
        <v>0</v>
      </c>
      <c r="K147" s="26"/>
      <c r="M147" s="28"/>
    </row>
    <row r="148" spans="1:13" ht="25.5" x14ac:dyDescent="0.25">
      <c r="A148" s="14" t="s">
        <v>266</v>
      </c>
      <c r="B148" s="10">
        <v>95947</v>
      </c>
      <c r="C148" s="15" t="s">
        <v>267</v>
      </c>
      <c r="D148" s="16" t="s">
        <v>212</v>
      </c>
      <c r="E148" s="11">
        <v>4.32</v>
      </c>
      <c r="F148" s="156"/>
      <c r="G148" s="11">
        <f t="shared" si="19"/>
        <v>0</v>
      </c>
      <c r="H148" s="12">
        <f t="shared" si="18"/>
        <v>0</v>
      </c>
      <c r="K148" s="26"/>
      <c r="M148" s="28"/>
    </row>
    <row r="149" spans="1:13" ht="25.5" x14ac:dyDescent="0.25">
      <c r="A149" s="14" t="s">
        <v>268</v>
      </c>
      <c r="B149" s="10">
        <v>94964</v>
      </c>
      <c r="C149" s="15" t="s">
        <v>255</v>
      </c>
      <c r="D149" s="16" t="s">
        <v>32</v>
      </c>
      <c r="E149" s="11">
        <v>0.05</v>
      </c>
      <c r="F149" s="156"/>
      <c r="G149" s="11">
        <f t="shared" si="19"/>
        <v>0</v>
      </c>
      <c r="H149" s="12">
        <f t="shared" si="18"/>
        <v>0</v>
      </c>
      <c r="K149" s="26"/>
      <c r="M149" s="28"/>
    </row>
    <row r="150" spans="1:13" ht="25.5" x14ac:dyDescent="0.25">
      <c r="A150" s="14" t="s">
        <v>269</v>
      </c>
      <c r="B150" s="16">
        <v>103670</v>
      </c>
      <c r="C150" s="15" t="s">
        <v>257</v>
      </c>
      <c r="D150" s="16" t="s">
        <v>32</v>
      </c>
      <c r="E150" s="11">
        <v>0.05</v>
      </c>
      <c r="F150" s="156"/>
      <c r="G150" s="11">
        <f t="shared" si="19"/>
        <v>0</v>
      </c>
      <c r="H150" s="12">
        <f t="shared" si="18"/>
        <v>0</v>
      </c>
      <c r="K150" s="26"/>
      <c r="M150" s="28"/>
    </row>
    <row r="151" spans="1:13" ht="25.5" x14ac:dyDescent="0.25">
      <c r="A151" s="14" t="s">
        <v>270</v>
      </c>
      <c r="B151" s="10">
        <v>96542</v>
      </c>
      <c r="C151" s="15" t="s">
        <v>271</v>
      </c>
      <c r="D151" s="16" t="s">
        <v>8</v>
      </c>
      <c r="E151" s="11">
        <v>0.91</v>
      </c>
      <c r="F151" s="156"/>
      <c r="G151" s="11">
        <f t="shared" si="19"/>
        <v>0</v>
      </c>
      <c r="H151" s="12">
        <f t="shared" si="18"/>
        <v>0</v>
      </c>
      <c r="K151" s="26"/>
      <c r="M151" s="28"/>
    </row>
    <row r="152" spans="1:13" ht="25.5" x14ac:dyDescent="0.25">
      <c r="A152" s="14" t="s">
        <v>272</v>
      </c>
      <c r="B152" s="10">
        <v>96543</v>
      </c>
      <c r="C152" s="15" t="s">
        <v>273</v>
      </c>
      <c r="D152" s="16" t="s">
        <v>212</v>
      </c>
      <c r="E152" s="11">
        <v>0.65</v>
      </c>
      <c r="F152" s="156"/>
      <c r="G152" s="11">
        <f t="shared" si="19"/>
        <v>0</v>
      </c>
      <c r="H152" s="12">
        <f t="shared" si="18"/>
        <v>0</v>
      </c>
      <c r="K152" s="26"/>
      <c r="M152" s="28"/>
    </row>
    <row r="153" spans="1:13" ht="25.5" x14ac:dyDescent="0.25">
      <c r="A153" s="14" t="s">
        <v>274</v>
      </c>
      <c r="B153" s="10">
        <v>96546</v>
      </c>
      <c r="C153" s="15" t="s">
        <v>275</v>
      </c>
      <c r="D153" s="16" t="s">
        <v>212</v>
      </c>
      <c r="E153" s="11">
        <v>0.82</v>
      </c>
      <c r="F153" s="156"/>
      <c r="G153" s="11">
        <f t="shared" si="19"/>
        <v>0</v>
      </c>
      <c r="H153" s="12">
        <f t="shared" si="18"/>
        <v>0</v>
      </c>
      <c r="K153" s="26"/>
      <c r="M153" s="28"/>
    </row>
    <row r="154" spans="1:13" ht="25.5" x14ac:dyDescent="0.25">
      <c r="A154" s="14" t="s">
        <v>276</v>
      </c>
      <c r="B154" s="10" t="s">
        <v>592</v>
      </c>
      <c r="C154" s="15" t="s">
        <v>277</v>
      </c>
      <c r="D154" s="16" t="s">
        <v>32</v>
      </c>
      <c r="E154" s="11">
        <v>0.01</v>
      </c>
      <c r="F154" s="156"/>
      <c r="G154" s="11">
        <f t="shared" si="19"/>
        <v>0</v>
      </c>
      <c r="H154" s="12">
        <f t="shared" si="18"/>
        <v>0</v>
      </c>
      <c r="K154" s="26"/>
      <c r="M154" s="28"/>
    </row>
    <row r="155" spans="1:13" x14ac:dyDescent="0.25">
      <c r="A155" s="5" t="s">
        <v>278</v>
      </c>
      <c r="B155" s="6"/>
      <c r="C155" s="13" t="s">
        <v>700</v>
      </c>
      <c r="D155" s="7"/>
      <c r="E155" s="8"/>
      <c r="F155" s="9"/>
      <c r="G155" s="8"/>
      <c r="H155" s="4">
        <f>SUM(H156:H158)</f>
        <v>0</v>
      </c>
      <c r="K155" s="26"/>
      <c r="M155" s="28"/>
    </row>
    <row r="156" spans="1:13" ht="38.25" x14ac:dyDescent="0.25">
      <c r="A156" s="14" t="s">
        <v>279</v>
      </c>
      <c r="B156" s="10" t="s">
        <v>280</v>
      </c>
      <c r="C156" s="15" t="s">
        <v>281</v>
      </c>
      <c r="D156" s="16" t="s">
        <v>525</v>
      </c>
      <c r="E156" s="11">
        <v>1</v>
      </c>
      <c r="F156" s="156"/>
      <c r="G156" s="11">
        <f t="shared" si="19"/>
        <v>0</v>
      </c>
      <c r="H156" s="12">
        <f t="shared" ref="H156:H158" si="20">ROUND(E156*G156,2)</f>
        <v>0</v>
      </c>
      <c r="K156" s="26"/>
      <c r="M156" s="28"/>
    </row>
    <row r="157" spans="1:13" ht="38.25" x14ac:dyDescent="0.25">
      <c r="A157" s="14" t="s">
        <v>282</v>
      </c>
      <c r="B157" s="10" t="s">
        <v>283</v>
      </c>
      <c r="C157" s="15" t="s">
        <v>284</v>
      </c>
      <c r="D157" s="16" t="s">
        <v>525</v>
      </c>
      <c r="E157" s="11">
        <v>1</v>
      </c>
      <c r="F157" s="156"/>
      <c r="G157" s="11">
        <f t="shared" si="19"/>
        <v>0</v>
      </c>
      <c r="H157" s="12">
        <f t="shared" si="20"/>
        <v>0</v>
      </c>
      <c r="K157" s="26"/>
      <c r="M157" s="28"/>
    </row>
    <row r="158" spans="1:13" ht="38.25" x14ac:dyDescent="0.25">
      <c r="A158" s="14" t="s">
        <v>285</v>
      </c>
      <c r="B158" s="10" t="s">
        <v>286</v>
      </c>
      <c r="C158" s="24" t="s">
        <v>287</v>
      </c>
      <c r="D158" s="16" t="s">
        <v>525</v>
      </c>
      <c r="E158" s="11">
        <v>1</v>
      </c>
      <c r="F158" s="156"/>
      <c r="G158" s="11">
        <f t="shared" si="19"/>
        <v>0</v>
      </c>
      <c r="H158" s="12">
        <f t="shared" si="20"/>
        <v>0</v>
      </c>
      <c r="K158" s="26"/>
      <c r="M158" s="28"/>
    </row>
    <row r="159" spans="1:13" ht="25.5" x14ac:dyDescent="0.25">
      <c r="A159" s="5" t="s">
        <v>288</v>
      </c>
      <c r="B159" s="6"/>
      <c r="C159" s="13" t="s">
        <v>289</v>
      </c>
      <c r="D159" s="7"/>
      <c r="E159" s="8"/>
      <c r="F159" s="9"/>
      <c r="G159" s="8"/>
      <c r="H159" s="4">
        <f>SUM(H160:H162)</f>
        <v>0</v>
      </c>
      <c r="K159" s="26"/>
      <c r="M159" s="28"/>
    </row>
    <row r="160" spans="1:13" ht="76.5" x14ac:dyDescent="0.25">
      <c r="A160" s="14" t="s">
        <v>290</v>
      </c>
      <c r="B160" s="10" t="s">
        <v>593</v>
      </c>
      <c r="C160" s="15" t="s">
        <v>291</v>
      </c>
      <c r="D160" s="16" t="s">
        <v>111</v>
      </c>
      <c r="E160" s="11">
        <v>23.4</v>
      </c>
      <c r="F160" s="156"/>
      <c r="G160" s="11">
        <f t="shared" si="19"/>
        <v>0</v>
      </c>
      <c r="H160" s="12">
        <f t="shared" ref="H160:H162" si="21">ROUND(E160*G160,2)</f>
        <v>0</v>
      </c>
      <c r="K160" s="26"/>
      <c r="M160" s="28"/>
    </row>
    <row r="161" spans="1:13" ht="63.75" x14ac:dyDescent="0.25">
      <c r="A161" s="14" t="s">
        <v>292</v>
      </c>
      <c r="B161" s="10" t="s">
        <v>594</v>
      </c>
      <c r="C161" s="15" t="s">
        <v>293</v>
      </c>
      <c r="D161" s="16" t="s">
        <v>111</v>
      </c>
      <c r="E161" s="11">
        <v>48.94</v>
      </c>
      <c r="F161" s="156"/>
      <c r="G161" s="11">
        <f t="shared" si="19"/>
        <v>0</v>
      </c>
      <c r="H161" s="12">
        <f t="shared" si="21"/>
        <v>0</v>
      </c>
      <c r="K161" s="26"/>
      <c r="M161" s="28"/>
    </row>
    <row r="162" spans="1:13" ht="63.75" x14ac:dyDescent="0.25">
      <c r="A162" s="14" t="s">
        <v>294</v>
      </c>
      <c r="B162" s="10" t="s">
        <v>595</v>
      </c>
      <c r="C162" s="24" t="s">
        <v>295</v>
      </c>
      <c r="D162" s="16" t="s">
        <v>111</v>
      </c>
      <c r="E162" s="11">
        <v>122</v>
      </c>
      <c r="F162" s="156"/>
      <c r="G162" s="11">
        <f t="shared" si="19"/>
        <v>0</v>
      </c>
      <c r="H162" s="12">
        <f t="shared" si="21"/>
        <v>0</v>
      </c>
      <c r="K162" s="26"/>
      <c r="M162" s="28"/>
    </row>
    <row r="163" spans="1:13" x14ac:dyDescent="0.25">
      <c r="A163" s="5" t="s">
        <v>296</v>
      </c>
      <c r="B163" s="6"/>
      <c r="C163" s="23" t="s">
        <v>297</v>
      </c>
      <c r="D163" s="7"/>
      <c r="E163" s="8"/>
      <c r="F163" s="9"/>
      <c r="G163" s="8"/>
      <c r="H163" s="4">
        <f>SUM(H164:H172)</f>
        <v>0</v>
      </c>
      <c r="K163" s="26"/>
      <c r="M163" s="28"/>
    </row>
    <row r="164" spans="1:13" ht="25.5" x14ac:dyDescent="0.25">
      <c r="A164" s="14" t="s">
        <v>298</v>
      </c>
      <c r="B164" s="10" t="s">
        <v>299</v>
      </c>
      <c r="C164" s="15" t="s">
        <v>205</v>
      </c>
      <c r="D164" s="16" t="s">
        <v>32</v>
      </c>
      <c r="E164" s="11">
        <v>14.3</v>
      </c>
      <c r="F164" s="156"/>
      <c r="G164" s="11">
        <f t="shared" si="19"/>
        <v>0</v>
      </c>
      <c r="H164" s="12">
        <f t="shared" ref="H164:H172" si="22">ROUND(E164*G164,2)</f>
        <v>0</v>
      </c>
      <c r="K164" s="26"/>
      <c r="M164" s="28"/>
    </row>
    <row r="165" spans="1:13" ht="38.25" x14ac:dyDescent="0.25">
      <c r="A165" s="14" t="s">
        <v>300</v>
      </c>
      <c r="B165" s="10" t="s">
        <v>301</v>
      </c>
      <c r="C165" s="15" t="s">
        <v>59</v>
      </c>
      <c r="D165" s="16" t="s">
        <v>32</v>
      </c>
      <c r="E165" s="11">
        <v>18.59</v>
      </c>
      <c r="F165" s="156"/>
      <c r="G165" s="11">
        <f t="shared" si="19"/>
        <v>0</v>
      </c>
      <c r="H165" s="12">
        <f t="shared" si="22"/>
        <v>0</v>
      </c>
      <c r="K165" s="26"/>
      <c r="M165" s="28"/>
    </row>
    <row r="166" spans="1:13" ht="25.5" x14ac:dyDescent="0.25">
      <c r="A166" s="14" t="s">
        <v>302</v>
      </c>
      <c r="B166" s="10" t="s">
        <v>61</v>
      </c>
      <c r="C166" s="15" t="s">
        <v>62</v>
      </c>
      <c r="D166" s="16" t="s">
        <v>63</v>
      </c>
      <c r="E166" s="11">
        <v>94.81</v>
      </c>
      <c r="F166" s="156"/>
      <c r="G166" s="11">
        <f t="shared" si="19"/>
        <v>0</v>
      </c>
      <c r="H166" s="12">
        <f t="shared" si="22"/>
        <v>0</v>
      </c>
      <c r="K166" s="26"/>
      <c r="M166" s="28"/>
    </row>
    <row r="167" spans="1:13" ht="25.5" x14ac:dyDescent="0.25">
      <c r="A167" s="14" t="s">
        <v>303</v>
      </c>
      <c r="B167" s="10" t="s">
        <v>565</v>
      </c>
      <c r="C167" s="24" t="s">
        <v>563</v>
      </c>
      <c r="D167" s="16" t="s">
        <v>32</v>
      </c>
      <c r="E167" s="11">
        <v>18.59</v>
      </c>
      <c r="F167" s="156"/>
      <c r="G167" s="11">
        <f>ROUND(F167*J$2,2)</f>
        <v>0</v>
      </c>
      <c r="H167" s="12">
        <f t="shared" si="22"/>
        <v>0</v>
      </c>
      <c r="K167" s="26"/>
      <c r="M167" s="28"/>
    </row>
    <row r="168" spans="1:13" ht="25.5" x14ac:dyDescent="0.25">
      <c r="A168" s="14" t="s">
        <v>304</v>
      </c>
      <c r="B168" s="10" t="s">
        <v>305</v>
      </c>
      <c r="C168" s="15" t="s">
        <v>306</v>
      </c>
      <c r="D168" s="16" t="s">
        <v>8</v>
      </c>
      <c r="E168" s="11">
        <v>7.92</v>
      </c>
      <c r="F168" s="156"/>
      <c r="G168" s="11">
        <f t="shared" si="19"/>
        <v>0</v>
      </c>
      <c r="H168" s="12">
        <f t="shared" si="22"/>
        <v>0</v>
      </c>
      <c r="K168" s="26"/>
      <c r="M168" s="28"/>
    </row>
    <row r="169" spans="1:13" ht="25.5" x14ac:dyDescent="0.25">
      <c r="A169" s="14" t="s">
        <v>307</v>
      </c>
      <c r="B169" s="10" t="s">
        <v>308</v>
      </c>
      <c r="C169" s="15" t="s">
        <v>309</v>
      </c>
      <c r="D169" s="16" t="s">
        <v>32</v>
      </c>
      <c r="E169" s="11">
        <v>0.2</v>
      </c>
      <c r="F169" s="156"/>
      <c r="G169" s="11">
        <f t="shared" si="19"/>
        <v>0</v>
      </c>
      <c r="H169" s="12">
        <f t="shared" si="22"/>
        <v>0</v>
      </c>
      <c r="K169" s="26"/>
      <c r="M169" s="28"/>
    </row>
    <row r="170" spans="1:13" ht="25.5" x14ac:dyDescent="0.25">
      <c r="A170" s="14" t="s">
        <v>310</v>
      </c>
      <c r="B170" s="10" t="s">
        <v>311</v>
      </c>
      <c r="C170" s="15" t="s">
        <v>312</v>
      </c>
      <c r="D170" s="16" t="s">
        <v>32</v>
      </c>
      <c r="E170" s="11">
        <v>0.99</v>
      </c>
      <c r="F170" s="156"/>
      <c r="G170" s="11">
        <f t="shared" si="19"/>
        <v>0</v>
      </c>
      <c r="H170" s="12">
        <f t="shared" si="22"/>
        <v>0</v>
      </c>
      <c r="K170" s="26"/>
      <c r="M170" s="28"/>
    </row>
    <row r="171" spans="1:13" ht="25.5" x14ac:dyDescent="0.25">
      <c r="A171" s="14" t="s">
        <v>313</v>
      </c>
      <c r="B171" s="10" t="s">
        <v>314</v>
      </c>
      <c r="C171" s="15" t="s">
        <v>273</v>
      </c>
      <c r="D171" s="16" t="s">
        <v>212</v>
      </c>
      <c r="E171" s="11">
        <v>19</v>
      </c>
      <c r="F171" s="156"/>
      <c r="G171" s="11">
        <f t="shared" si="19"/>
        <v>0</v>
      </c>
      <c r="H171" s="12">
        <f t="shared" si="22"/>
        <v>0</v>
      </c>
      <c r="K171" s="26"/>
      <c r="M171" s="28"/>
    </row>
    <row r="172" spans="1:13" ht="25.5" x14ac:dyDescent="0.25">
      <c r="A172" s="14" t="s">
        <v>315</v>
      </c>
      <c r="B172" s="10" t="s">
        <v>316</v>
      </c>
      <c r="C172" s="15" t="s">
        <v>275</v>
      </c>
      <c r="D172" s="16" t="s">
        <v>212</v>
      </c>
      <c r="E172" s="11">
        <v>135.19999999999999</v>
      </c>
      <c r="F172" s="156"/>
      <c r="G172" s="11">
        <f t="shared" si="19"/>
        <v>0</v>
      </c>
      <c r="H172" s="12">
        <f t="shared" si="22"/>
        <v>0</v>
      </c>
      <c r="K172" s="26"/>
      <c r="M172" s="28"/>
    </row>
    <row r="173" spans="1:13" x14ac:dyDescent="0.25">
      <c r="A173" s="5" t="s">
        <v>317</v>
      </c>
      <c r="B173" s="6"/>
      <c r="C173" s="23" t="s">
        <v>318</v>
      </c>
      <c r="D173" s="7"/>
      <c r="E173" s="8"/>
      <c r="F173" s="9"/>
      <c r="G173" s="8"/>
      <c r="H173" s="4">
        <f>SUM(H174:H175)</f>
        <v>0</v>
      </c>
      <c r="K173" s="26"/>
      <c r="M173" s="28"/>
    </row>
    <row r="174" spans="1:13" ht="38.25" x14ac:dyDescent="0.25">
      <c r="A174" s="14" t="s">
        <v>319</v>
      </c>
      <c r="B174" s="10" t="s">
        <v>320</v>
      </c>
      <c r="C174" s="15" t="s">
        <v>261</v>
      </c>
      <c r="D174" s="16" t="s">
        <v>8</v>
      </c>
      <c r="E174" s="11">
        <v>25.74</v>
      </c>
      <c r="F174" s="156"/>
      <c r="G174" s="11">
        <f t="shared" si="19"/>
        <v>0</v>
      </c>
      <c r="H174" s="12">
        <f t="shared" ref="H174:H175" si="23">ROUND(E174*G174,2)</f>
        <v>0</v>
      </c>
      <c r="K174" s="26"/>
      <c r="M174" s="28"/>
    </row>
    <row r="175" spans="1:13" ht="25.5" x14ac:dyDescent="0.25">
      <c r="A175" s="14" t="s">
        <v>321</v>
      </c>
      <c r="B175" s="10" t="s">
        <v>322</v>
      </c>
      <c r="C175" s="15" t="s">
        <v>323</v>
      </c>
      <c r="D175" s="16" t="s">
        <v>32</v>
      </c>
      <c r="E175" s="11">
        <v>1.1599999999999999</v>
      </c>
      <c r="F175" s="156"/>
      <c r="G175" s="11">
        <f t="shared" si="19"/>
        <v>0</v>
      </c>
      <c r="H175" s="12">
        <f t="shared" si="23"/>
        <v>0</v>
      </c>
      <c r="K175" s="26"/>
      <c r="M175" s="28"/>
    </row>
    <row r="176" spans="1:13" x14ac:dyDescent="0.25">
      <c r="A176" s="5" t="s">
        <v>324</v>
      </c>
      <c r="B176" s="6"/>
      <c r="C176" s="23" t="s">
        <v>325</v>
      </c>
      <c r="D176" s="7"/>
      <c r="E176" s="8"/>
      <c r="F176" s="9"/>
      <c r="G176" s="8"/>
      <c r="H176" s="4">
        <f>SUM(H177:H184)</f>
        <v>0</v>
      </c>
      <c r="K176" s="26"/>
      <c r="M176" s="28"/>
    </row>
    <row r="177" spans="1:13" ht="25.5" x14ac:dyDescent="0.25">
      <c r="A177" s="14" t="s">
        <v>326</v>
      </c>
      <c r="B177" s="10" t="s">
        <v>327</v>
      </c>
      <c r="C177" s="15" t="s">
        <v>328</v>
      </c>
      <c r="D177" s="16" t="s">
        <v>32</v>
      </c>
      <c r="E177" s="11">
        <v>4.72</v>
      </c>
      <c r="F177" s="156"/>
      <c r="G177" s="11">
        <f t="shared" si="19"/>
        <v>0</v>
      </c>
      <c r="H177" s="12">
        <f t="shared" ref="H177:H184" si="24">ROUND(E177*G177,2)</f>
        <v>0</v>
      </c>
      <c r="K177" s="26"/>
      <c r="M177" s="28"/>
    </row>
    <row r="178" spans="1:13" ht="38.25" x14ac:dyDescent="0.25">
      <c r="A178" s="14" t="s">
        <v>329</v>
      </c>
      <c r="B178" s="10" t="s">
        <v>301</v>
      </c>
      <c r="C178" s="15" t="s">
        <v>59</v>
      </c>
      <c r="D178" s="16" t="s">
        <v>32</v>
      </c>
      <c r="E178" s="11">
        <v>6.14</v>
      </c>
      <c r="F178" s="156"/>
      <c r="G178" s="11">
        <f t="shared" si="19"/>
        <v>0</v>
      </c>
      <c r="H178" s="12">
        <f t="shared" si="24"/>
        <v>0</v>
      </c>
      <c r="K178" s="26"/>
      <c r="M178" s="28"/>
    </row>
    <row r="179" spans="1:13" ht="25.5" x14ac:dyDescent="0.25">
      <c r="A179" s="14" t="s">
        <v>330</v>
      </c>
      <c r="B179" s="10" t="s">
        <v>61</v>
      </c>
      <c r="C179" s="15" t="s">
        <v>62</v>
      </c>
      <c r="D179" s="16" t="s">
        <v>63</v>
      </c>
      <c r="E179" s="11">
        <v>31.29</v>
      </c>
      <c r="F179" s="156"/>
      <c r="G179" s="11">
        <f t="shared" si="19"/>
        <v>0</v>
      </c>
      <c r="H179" s="12">
        <f t="shared" si="24"/>
        <v>0</v>
      </c>
      <c r="K179" s="26"/>
      <c r="M179" s="28"/>
    </row>
    <row r="180" spans="1:13" ht="25.5" x14ac:dyDescent="0.25">
      <c r="A180" s="14" t="s">
        <v>331</v>
      </c>
      <c r="B180" s="10" t="s">
        <v>565</v>
      </c>
      <c r="C180" s="24" t="s">
        <v>563</v>
      </c>
      <c r="D180" s="16" t="s">
        <v>32</v>
      </c>
      <c r="E180" s="11">
        <v>6.14</v>
      </c>
      <c r="F180" s="156"/>
      <c r="G180" s="11">
        <f>ROUND(F180*J$2,2)</f>
        <v>0</v>
      </c>
      <c r="H180" s="12">
        <f t="shared" si="24"/>
        <v>0</v>
      </c>
      <c r="K180" s="26"/>
      <c r="M180" s="28"/>
    </row>
    <row r="181" spans="1:13" ht="25.5" x14ac:dyDescent="0.25">
      <c r="A181" s="14" t="s">
        <v>332</v>
      </c>
      <c r="B181" s="10" t="s">
        <v>333</v>
      </c>
      <c r="C181" s="15" t="s">
        <v>271</v>
      </c>
      <c r="D181" s="16" t="s">
        <v>8</v>
      </c>
      <c r="E181" s="11">
        <v>27</v>
      </c>
      <c r="F181" s="156"/>
      <c r="G181" s="11">
        <f t="shared" si="19"/>
        <v>0</v>
      </c>
      <c r="H181" s="12">
        <f t="shared" si="24"/>
        <v>0</v>
      </c>
      <c r="K181" s="26"/>
      <c r="M181" s="28"/>
    </row>
    <row r="182" spans="1:13" ht="25.5" x14ac:dyDescent="0.25">
      <c r="A182" s="14" t="s">
        <v>334</v>
      </c>
      <c r="B182" s="10" t="s">
        <v>335</v>
      </c>
      <c r="C182" s="15" t="s">
        <v>336</v>
      </c>
      <c r="D182" s="16" t="s">
        <v>32</v>
      </c>
      <c r="E182" s="11">
        <v>2.0299999999999998</v>
      </c>
      <c r="F182" s="156"/>
      <c r="G182" s="11">
        <f t="shared" si="19"/>
        <v>0</v>
      </c>
      <c r="H182" s="12">
        <f t="shared" si="24"/>
        <v>0</v>
      </c>
      <c r="K182" s="26"/>
      <c r="M182" s="28"/>
    </row>
    <row r="183" spans="1:13" ht="25.5" x14ac:dyDescent="0.25">
      <c r="A183" s="14" t="s">
        <v>337</v>
      </c>
      <c r="B183" s="10" t="s">
        <v>314</v>
      </c>
      <c r="C183" s="15" t="s">
        <v>273</v>
      </c>
      <c r="D183" s="16" t="s">
        <v>212</v>
      </c>
      <c r="E183" s="11">
        <v>34.67</v>
      </c>
      <c r="F183" s="156"/>
      <c r="G183" s="11">
        <f t="shared" si="19"/>
        <v>0</v>
      </c>
      <c r="H183" s="12">
        <f t="shared" si="24"/>
        <v>0</v>
      </c>
      <c r="K183" s="26"/>
      <c r="M183" s="28"/>
    </row>
    <row r="184" spans="1:13" ht="25.5" x14ac:dyDescent="0.25">
      <c r="A184" s="14" t="s">
        <v>338</v>
      </c>
      <c r="B184" s="10" t="s">
        <v>316</v>
      </c>
      <c r="C184" s="15" t="s">
        <v>275</v>
      </c>
      <c r="D184" s="16" t="s">
        <v>212</v>
      </c>
      <c r="E184" s="11">
        <v>140.68</v>
      </c>
      <c r="F184" s="156"/>
      <c r="G184" s="11">
        <f t="shared" si="19"/>
        <v>0</v>
      </c>
      <c r="H184" s="12">
        <f t="shared" si="24"/>
        <v>0</v>
      </c>
      <c r="K184" s="26"/>
      <c r="M184" s="28"/>
    </row>
    <row r="185" spans="1:13" x14ac:dyDescent="0.25">
      <c r="A185" s="5" t="s">
        <v>339</v>
      </c>
      <c r="B185" s="6"/>
      <c r="C185" s="23" t="s">
        <v>340</v>
      </c>
      <c r="D185" s="7"/>
      <c r="E185" s="8"/>
      <c r="F185" s="9"/>
      <c r="G185" s="8"/>
      <c r="H185" s="4">
        <f>SUM(H186:H189)</f>
        <v>0</v>
      </c>
      <c r="K185" s="26"/>
      <c r="M185" s="28"/>
    </row>
    <row r="186" spans="1:13" ht="25.5" x14ac:dyDescent="0.25">
      <c r="A186" s="14" t="s">
        <v>341</v>
      </c>
      <c r="B186" s="10" t="s">
        <v>342</v>
      </c>
      <c r="C186" s="15" t="s">
        <v>343</v>
      </c>
      <c r="D186" s="16" t="s">
        <v>8</v>
      </c>
      <c r="E186" s="11">
        <v>12.88</v>
      </c>
      <c r="F186" s="156"/>
      <c r="G186" s="11">
        <f t="shared" si="19"/>
        <v>0</v>
      </c>
      <c r="H186" s="12">
        <f t="shared" ref="H186:H189" si="25">ROUND(E186*G186,2)</f>
        <v>0</v>
      </c>
      <c r="K186" s="26"/>
      <c r="M186" s="28"/>
    </row>
    <row r="187" spans="1:13" ht="38.25" x14ac:dyDescent="0.25">
      <c r="A187" s="14" t="s">
        <v>344</v>
      </c>
      <c r="B187" s="10" t="s">
        <v>345</v>
      </c>
      <c r="C187" s="15" t="s">
        <v>346</v>
      </c>
      <c r="D187" s="16" t="s">
        <v>32</v>
      </c>
      <c r="E187" s="11">
        <v>0.7</v>
      </c>
      <c r="F187" s="156"/>
      <c r="G187" s="11">
        <f t="shared" si="19"/>
        <v>0</v>
      </c>
      <c r="H187" s="12">
        <f t="shared" si="25"/>
        <v>0</v>
      </c>
      <c r="K187" s="26"/>
      <c r="M187" s="28"/>
    </row>
    <row r="188" spans="1:13" ht="25.5" x14ac:dyDescent="0.25">
      <c r="A188" s="14" t="s">
        <v>347</v>
      </c>
      <c r="B188" s="10" t="s">
        <v>348</v>
      </c>
      <c r="C188" s="15" t="s">
        <v>349</v>
      </c>
      <c r="D188" s="16" t="s">
        <v>212</v>
      </c>
      <c r="E188" s="11">
        <v>13.54</v>
      </c>
      <c r="F188" s="156"/>
      <c r="G188" s="11">
        <f t="shared" si="19"/>
        <v>0</v>
      </c>
      <c r="H188" s="12">
        <f t="shared" si="25"/>
        <v>0</v>
      </c>
      <c r="K188" s="26"/>
      <c r="M188" s="28"/>
    </row>
    <row r="189" spans="1:13" ht="25.5" x14ac:dyDescent="0.25">
      <c r="A189" s="14" t="s">
        <v>350</v>
      </c>
      <c r="B189" s="10" t="s">
        <v>351</v>
      </c>
      <c r="C189" s="15" t="s">
        <v>352</v>
      </c>
      <c r="D189" s="16" t="s">
        <v>212</v>
      </c>
      <c r="E189" s="11">
        <v>58.29</v>
      </c>
      <c r="F189" s="156"/>
      <c r="G189" s="11">
        <f t="shared" si="19"/>
        <v>0</v>
      </c>
      <c r="H189" s="12">
        <f t="shared" si="25"/>
        <v>0</v>
      </c>
      <c r="K189" s="26"/>
      <c r="M189" s="28"/>
    </row>
    <row r="190" spans="1:13" x14ac:dyDescent="0.25">
      <c r="A190" s="5" t="s">
        <v>353</v>
      </c>
      <c r="B190" s="6"/>
      <c r="C190" s="23" t="s">
        <v>354</v>
      </c>
      <c r="D190" s="7"/>
      <c r="E190" s="8"/>
      <c r="F190" s="9"/>
      <c r="G190" s="8"/>
      <c r="H190" s="4">
        <f>SUM(H191:H193)</f>
        <v>0</v>
      </c>
      <c r="K190" s="26"/>
      <c r="M190" s="28"/>
    </row>
    <row r="191" spans="1:13" ht="25.5" x14ac:dyDescent="0.25">
      <c r="A191" s="14" t="s">
        <v>355</v>
      </c>
      <c r="B191" s="10" t="s">
        <v>356</v>
      </c>
      <c r="C191" s="15" t="s">
        <v>357</v>
      </c>
      <c r="D191" s="16" t="s">
        <v>212</v>
      </c>
      <c r="E191" s="11">
        <v>157.16</v>
      </c>
      <c r="F191" s="156"/>
      <c r="G191" s="11">
        <f t="shared" si="19"/>
        <v>0</v>
      </c>
      <c r="H191" s="12">
        <f t="shared" ref="H191:H193" si="26">ROUND(E191*G191,2)</f>
        <v>0</v>
      </c>
      <c r="K191" s="26"/>
      <c r="M191" s="28"/>
    </row>
    <row r="192" spans="1:13" ht="25.5" x14ac:dyDescent="0.25">
      <c r="A192" s="14" t="s">
        <v>358</v>
      </c>
      <c r="B192" s="10" t="s">
        <v>359</v>
      </c>
      <c r="C192" s="15" t="s">
        <v>360</v>
      </c>
      <c r="D192" s="16" t="s">
        <v>8</v>
      </c>
      <c r="E192" s="11">
        <v>5.0999999999999996</v>
      </c>
      <c r="F192" s="156"/>
      <c r="G192" s="11">
        <f t="shared" si="19"/>
        <v>0</v>
      </c>
      <c r="H192" s="12">
        <f t="shared" si="26"/>
        <v>0</v>
      </c>
      <c r="K192" s="26"/>
      <c r="M192" s="28"/>
    </row>
    <row r="193" spans="1:13" ht="25.5" x14ac:dyDescent="0.25">
      <c r="A193" s="14" t="s">
        <v>361</v>
      </c>
      <c r="B193" s="10" t="s">
        <v>596</v>
      </c>
      <c r="C193" s="15" t="s">
        <v>362</v>
      </c>
      <c r="D193" s="16" t="s">
        <v>363</v>
      </c>
      <c r="E193" s="11">
        <v>4.03</v>
      </c>
      <c r="F193" s="156"/>
      <c r="G193" s="11">
        <f t="shared" si="19"/>
        <v>0</v>
      </c>
      <c r="H193" s="12">
        <f t="shared" si="26"/>
        <v>0</v>
      </c>
      <c r="K193" s="26"/>
      <c r="M193" s="28"/>
    </row>
    <row r="194" spans="1:13" x14ac:dyDescent="0.25">
      <c r="A194" s="5" t="s">
        <v>364</v>
      </c>
      <c r="B194" s="6"/>
      <c r="C194" s="13" t="s">
        <v>365</v>
      </c>
      <c r="D194" s="7"/>
      <c r="E194" s="8"/>
      <c r="F194" s="9"/>
      <c r="G194" s="8"/>
      <c r="H194" s="4">
        <f>SUM(H195:H206)</f>
        <v>0</v>
      </c>
      <c r="K194" s="26"/>
      <c r="M194" s="28"/>
    </row>
    <row r="195" spans="1:13" ht="38.25" x14ac:dyDescent="0.25">
      <c r="A195" s="14" t="s">
        <v>366</v>
      </c>
      <c r="B195" s="10" t="s">
        <v>367</v>
      </c>
      <c r="C195" s="15" t="s">
        <v>368</v>
      </c>
      <c r="D195" s="16" t="s">
        <v>525</v>
      </c>
      <c r="E195" s="11">
        <v>3</v>
      </c>
      <c r="F195" s="156"/>
      <c r="G195" s="11">
        <f t="shared" si="19"/>
        <v>0</v>
      </c>
      <c r="H195" s="12">
        <f t="shared" ref="H195:H206" si="27">ROUND(E195*G195,2)</f>
        <v>0</v>
      </c>
      <c r="K195" s="26"/>
      <c r="M195" s="28"/>
    </row>
    <row r="196" spans="1:13" ht="25.5" x14ac:dyDescent="0.25">
      <c r="A196" s="14" t="s">
        <v>369</v>
      </c>
      <c r="B196" s="10" t="s">
        <v>597</v>
      </c>
      <c r="C196" s="24" t="s">
        <v>370</v>
      </c>
      <c r="D196" s="16" t="s">
        <v>525</v>
      </c>
      <c r="E196" s="11">
        <v>3</v>
      </c>
      <c r="F196" s="156"/>
      <c r="G196" s="11">
        <f t="shared" si="19"/>
        <v>0</v>
      </c>
      <c r="H196" s="12">
        <f t="shared" si="27"/>
        <v>0</v>
      </c>
      <c r="K196" s="26"/>
      <c r="M196" s="28"/>
    </row>
    <row r="197" spans="1:13" ht="25.5" x14ac:dyDescent="0.25">
      <c r="A197" s="14" t="s">
        <v>371</v>
      </c>
      <c r="B197" s="10">
        <v>86913</v>
      </c>
      <c r="C197" s="15" t="s">
        <v>372</v>
      </c>
      <c r="D197" s="16" t="s">
        <v>525</v>
      </c>
      <c r="E197" s="11">
        <v>2</v>
      </c>
      <c r="F197" s="156"/>
      <c r="G197" s="11">
        <f t="shared" si="19"/>
        <v>0</v>
      </c>
      <c r="H197" s="12">
        <f t="shared" si="27"/>
        <v>0</v>
      </c>
      <c r="K197" s="26"/>
      <c r="M197" s="28"/>
    </row>
    <row r="198" spans="1:13" ht="25.5" x14ac:dyDescent="0.25">
      <c r="A198" s="14" t="s">
        <v>373</v>
      </c>
      <c r="B198" s="10" t="s">
        <v>374</v>
      </c>
      <c r="C198" s="15" t="s">
        <v>375</v>
      </c>
      <c r="D198" s="16" t="s">
        <v>111</v>
      </c>
      <c r="E198" s="11">
        <v>23.15</v>
      </c>
      <c r="F198" s="156"/>
      <c r="G198" s="11">
        <f t="shared" si="19"/>
        <v>0</v>
      </c>
      <c r="H198" s="12">
        <f t="shared" si="27"/>
        <v>0</v>
      </c>
      <c r="K198" s="26"/>
      <c r="M198" s="28"/>
    </row>
    <row r="199" spans="1:13" ht="25.5" x14ac:dyDescent="0.25">
      <c r="A199" s="14" t="s">
        <v>376</v>
      </c>
      <c r="B199" s="10" t="s">
        <v>377</v>
      </c>
      <c r="C199" s="15" t="s">
        <v>378</v>
      </c>
      <c r="D199" s="16" t="s">
        <v>525</v>
      </c>
      <c r="E199" s="11">
        <v>1</v>
      </c>
      <c r="F199" s="156"/>
      <c r="G199" s="11">
        <f t="shared" si="19"/>
        <v>0</v>
      </c>
      <c r="H199" s="12">
        <f t="shared" si="27"/>
        <v>0</v>
      </c>
      <c r="K199" s="26"/>
      <c r="M199" s="28"/>
    </row>
    <row r="200" spans="1:13" ht="25.5" x14ac:dyDescent="0.25">
      <c r="A200" s="14" t="s">
        <v>379</v>
      </c>
      <c r="B200" s="10" t="s">
        <v>380</v>
      </c>
      <c r="C200" s="15" t="s">
        <v>381</v>
      </c>
      <c r="D200" s="16" t="s">
        <v>525</v>
      </c>
      <c r="E200" s="11">
        <v>4</v>
      </c>
      <c r="F200" s="156"/>
      <c r="G200" s="11">
        <f t="shared" si="19"/>
        <v>0</v>
      </c>
      <c r="H200" s="12">
        <f t="shared" si="27"/>
        <v>0</v>
      </c>
      <c r="K200" s="26"/>
      <c r="M200" s="28"/>
    </row>
    <row r="201" spans="1:13" ht="25.5" x14ac:dyDescent="0.25">
      <c r="A201" s="14" t="s">
        <v>382</v>
      </c>
      <c r="B201" s="10" t="s">
        <v>598</v>
      </c>
      <c r="C201" s="15" t="s">
        <v>383</v>
      </c>
      <c r="D201" s="16" t="s">
        <v>525</v>
      </c>
      <c r="E201" s="11">
        <v>1</v>
      </c>
      <c r="F201" s="156"/>
      <c r="G201" s="11">
        <f t="shared" si="19"/>
        <v>0</v>
      </c>
      <c r="H201" s="12">
        <f t="shared" si="27"/>
        <v>0</v>
      </c>
      <c r="K201" s="26"/>
      <c r="M201" s="28"/>
    </row>
    <row r="202" spans="1:13" ht="25.5" x14ac:dyDescent="0.25">
      <c r="A202" s="14" t="s">
        <v>384</v>
      </c>
      <c r="B202" s="10" t="s">
        <v>385</v>
      </c>
      <c r="C202" s="15" t="s">
        <v>386</v>
      </c>
      <c r="D202" s="16" t="s">
        <v>32</v>
      </c>
      <c r="E202" s="11">
        <v>1.3</v>
      </c>
      <c r="F202" s="156"/>
      <c r="G202" s="11">
        <f t="shared" si="19"/>
        <v>0</v>
      </c>
      <c r="H202" s="12">
        <f t="shared" si="27"/>
        <v>0</v>
      </c>
      <c r="K202" s="26"/>
      <c r="M202" s="28"/>
    </row>
    <row r="203" spans="1:13" ht="38.25" x14ac:dyDescent="0.25">
      <c r="A203" s="14" t="s">
        <v>387</v>
      </c>
      <c r="B203" s="10" t="s">
        <v>94</v>
      </c>
      <c r="C203" s="15" t="s">
        <v>80</v>
      </c>
      <c r="D203" s="16" t="s">
        <v>32</v>
      </c>
      <c r="E203" s="11">
        <v>1.69</v>
      </c>
      <c r="F203" s="156"/>
      <c r="G203" s="11">
        <f t="shared" si="19"/>
        <v>0</v>
      </c>
      <c r="H203" s="12">
        <f t="shared" si="27"/>
        <v>0</v>
      </c>
      <c r="K203" s="26"/>
      <c r="M203" s="28"/>
    </row>
    <row r="204" spans="1:13" ht="25.5" x14ac:dyDescent="0.25">
      <c r="A204" s="14" t="s">
        <v>388</v>
      </c>
      <c r="B204" s="10" t="s">
        <v>61</v>
      </c>
      <c r="C204" s="15" t="s">
        <v>62</v>
      </c>
      <c r="D204" s="16" t="s">
        <v>63</v>
      </c>
      <c r="E204" s="11">
        <v>8.6300000000000008</v>
      </c>
      <c r="F204" s="156"/>
      <c r="G204" s="11">
        <f t="shared" ref="G204:G267" si="28">ROUND(F204*J$1,2)</f>
        <v>0</v>
      </c>
      <c r="H204" s="12">
        <f t="shared" si="27"/>
        <v>0</v>
      </c>
      <c r="K204" s="26"/>
      <c r="M204" s="28"/>
    </row>
    <row r="205" spans="1:13" ht="25.5" x14ac:dyDescent="0.25">
      <c r="A205" s="14" t="s">
        <v>389</v>
      </c>
      <c r="B205" s="10" t="s">
        <v>565</v>
      </c>
      <c r="C205" s="24" t="s">
        <v>563</v>
      </c>
      <c r="D205" s="16" t="s">
        <v>32</v>
      </c>
      <c r="E205" s="11">
        <v>1.69</v>
      </c>
      <c r="F205" s="156"/>
      <c r="G205" s="11">
        <f>ROUND(F205*J$2,2)</f>
        <v>0</v>
      </c>
      <c r="H205" s="12">
        <f t="shared" si="27"/>
        <v>0</v>
      </c>
      <c r="K205" s="26"/>
      <c r="M205" s="28"/>
    </row>
    <row r="206" spans="1:13" ht="25.5" x14ac:dyDescent="0.25">
      <c r="A206" s="14" t="s">
        <v>390</v>
      </c>
      <c r="B206" s="10" t="s">
        <v>599</v>
      </c>
      <c r="C206" s="24" t="s">
        <v>391</v>
      </c>
      <c r="D206" s="16" t="s">
        <v>32</v>
      </c>
      <c r="E206" s="11">
        <v>7.0000000000000007E-2</v>
      </c>
      <c r="F206" s="156"/>
      <c r="G206" s="11">
        <f t="shared" si="28"/>
        <v>0</v>
      </c>
      <c r="H206" s="12">
        <f t="shared" si="27"/>
        <v>0</v>
      </c>
      <c r="K206" s="26"/>
      <c r="M206" s="28"/>
    </row>
    <row r="207" spans="1:13" ht="25.5" x14ac:dyDescent="0.25">
      <c r="A207" s="5" t="s">
        <v>392</v>
      </c>
      <c r="B207" s="6"/>
      <c r="C207" s="13" t="s">
        <v>393</v>
      </c>
      <c r="D207" s="7"/>
      <c r="E207" s="8"/>
      <c r="F207" s="9"/>
      <c r="G207" s="8"/>
      <c r="H207" s="4">
        <f>SUM(H208:H217)</f>
        <v>0</v>
      </c>
      <c r="K207" s="26"/>
      <c r="M207" s="28"/>
    </row>
    <row r="208" spans="1:13" ht="38.25" x14ac:dyDescent="0.25">
      <c r="A208" s="14" t="s">
        <v>394</v>
      </c>
      <c r="B208" s="10" t="s">
        <v>600</v>
      </c>
      <c r="C208" s="24" t="s">
        <v>395</v>
      </c>
      <c r="D208" s="16" t="s">
        <v>525</v>
      </c>
      <c r="E208" s="11">
        <v>15</v>
      </c>
      <c r="F208" s="156"/>
      <c r="G208" s="11">
        <f t="shared" si="28"/>
        <v>0</v>
      </c>
      <c r="H208" s="12">
        <f t="shared" ref="H208:H217" si="29">ROUND(E208*G208,2)</f>
        <v>0</v>
      </c>
      <c r="K208" s="26"/>
      <c r="M208" s="28"/>
    </row>
    <row r="209" spans="1:13" ht="51" x14ac:dyDescent="0.25">
      <c r="A209" s="14" t="s">
        <v>396</v>
      </c>
      <c r="B209" s="10" t="s">
        <v>601</v>
      </c>
      <c r="C209" s="24" t="s">
        <v>397</v>
      </c>
      <c r="D209" s="16" t="s">
        <v>525</v>
      </c>
      <c r="E209" s="11">
        <v>4</v>
      </c>
      <c r="F209" s="156"/>
      <c r="G209" s="11">
        <f t="shared" si="28"/>
        <v>0</v>
      </c>
      <c r="H209" s="12">
        <f t="shared" si="29"/>
        <v>0</v>
      </c>
      <c r="K209" s="26"/>
      <c r="M209" s="28"/>
    </row>
    <row r="210" spans="1:13" ht="25.5" x14ac:dyDescent="0.25">
      <c r="A210" s="14" t="s">
        <v>398</v>
      </c>
      <c r="B210" s="16">
        <v>91931</v>
      </c>
      <c r="C210" s="24" t="s">
        <v>399</v>
      </c>
      <c r="D210" s="16" t="s">
        <v>111</v>
      </c>
      <c r="E210" s="11">
        <v>1396.95</v>
      </c>
      <c r="F210" s="156"/>
      <c r="G210" s="11">
        <f t="shared" si="28"/>
        <v>0</v>
      </c>
      <c r="H210" s="12">
        <f t="shared" si="29"/>
        <v>0</v>
      </c>
      <c r="K210" s="26"/>
      <c r="M210" s="28"/>
    </row>
    <row r="211" spans="1:13" ht="25.5" x14ac:dyDescent="0.25">
      <c r="A211" s="14" t="s">
        <v>400</v>
      </c>
      <c r="B211" s="16">
        <v>92982</v>
      </c>
      <c r="C211" s="24" t="s">
        <v>401</v>
      </c>
      <c r="D211" s="16" t="s">
        <v>111</v>
      </c>
      <c r="E211" s="11">
        <v>5.6</v>
      </c>
      <c r="F211" s="156"/>
      <c r="G211" s="11">
        <f t="shared" si="28"/>
        <v>0</v>
      </c>
      <c r="H211" s="12">
        <f t="shared" si="29"/>
        <v>0</v>
      </c>
      <c r="K211" s="26"/>
      <c r="M211" s="28"/>
    </row>
    <row r="212" spans="1:13" ht="25.5" x14ac:dyDescent="0.25">
      <c r="A212" s="14" t="s">
        <v>402</v>
      </c>
      <c r="B212" s="16">
        <v>91935</v>
      </c>
      <c r="C212" s="24" t="s">
        <v>403</v>
      </c>
      <c r="D212" s="16" t="s">
        <v>111</v>
      </c>
      <c r="E212" s="11">
        <v>6</v>
      </c>
      <c r="F212" s="156"/>
      <c r="G212" s="11">
        <f t="shared" si="28"/>
        <v>0</v>
      </c>
      <c r="H212" s="12">
        <f t="shared" si="29"/>
        <v>0</v>
      </c>
      <c r="K212" s="26"/>
      <c r="M212" s="28"/>
    </row>
    <row r="213" spans="1:13" ht="38.25" x14ac:dyDescent="0.25">
      <c r="A213" s="14" t="s">
        <v>404</v>
      </c>
      <c r="B213" s="16">
        <v>101879</v>
      </c>
      <c r="C213" s="24" t="s">
        <v>405</v>
      </c>
      <c r="D213" s="16" t="s">
        <v>525</v>
      </c>
      <c r="E213" s="11">
        <v>1</v>
      </c>
      <c r="F213" s="156"/>
      <c r="G213" s="11">
        <f t="shared" si="28"/>
        <v>0</v>
      </c>
      <c r="H213" s="12">
        <f t="shared" si="29"/>
        <v>0</v>
      </c>
      <c r="K213" s="26"/>
      <c r="M213" s="28"/>
    </row>
    <row r="214" spans="1:13" ht="25.5" x14ac:dyDescent="0.25">
      <c r="A214" s="14" t="s">
        <v>406</v>
      </c>
      <c r="B214" s="16">
        <v>93662</v>
      </c>
      <c r="C214" s="24" t="s">
        <v>407</v>
      </c>
      <c r="D214" s="16" t="s">
        <v>525</v>
      </c>
      <c r="E214" s="11">
        <v>2</v>
      </c>
      <c r="F214" s="156"/>
      <c r="G214" s="11">
        <f t="shared" si="28"/>
        <v>0</v>
      </c>
      <c r="H214" s="12">
        <f t="shared" si="29"/>
        <v>0</v>
      </c>
      <c r="K214" s="26"/>
      <c r="M214" s="28"/>
    </row>
    <row r="215" spans="1:13" ht="25.5" x14ac:dyDescent="0.25">
      <c r="A215" s="14" t="s">
        <v>408</v>
      </c>
      <c r="B215" s="10" t="s">
        <v>602</v>
      </c>
      <c r="C215" s="24" t="s">
        <v>409</v>
      </c>
      <c r="D215" s="16" t="s">
        <v>525</v>
      </c>
      <c r="E215" s="11">
        <v>1</v>
      </c>
      <c r="F215" s="156"/>
      <c r="G215" s="11">
        <f t="shared" si="28"/>
        <v>0</v>
      </c>
      <c r="H215" s="12">
        <f t="shared" si="29"/>
        <v>0</v>
      </c>
      <c r="K215" s="26"/>
      <c r="M215" s="28"/>
    </row>
    <row r="216" spans="1:13" ht="25.5" x14ac:dyDescent="0.25">
      <c r="A216" s="14" t="s">
        <v>410</v>
      </c>
      <c r="B216" s="10" t="s">
        <v>603</v>
      </c>
      <c r="C216" s="24" t="s">
        <v>411</v>
      </c>
      <c r="D216" s="16" t="s">
        <v>525</v>
      </c>
      <c r="E216" s="11">
        <v>2</v>
      </c>
      <c r="F216" s="156"/>
      <c r="G216" s="11">
        <f t="shared" si="28"/>
        <v>0</v>
      </c>
      <c r="H216" s="12">
        <f t="shared" si="29"/>
        <v>0</v>
      </c>
      <c r="K216" s="26"/>
      <c r="M216" s="28"/>
    </row>
    <row r="217" spans="1:13" ht="25.5" x14ac:dyDescent="0.25">
      <c r="A217" s="14" t="s">
        <v>412</v>
      </c>
      <c r="B217" s="10" t="s">
        <v>604</v>
      </c>
      <c r="C217" s="24" t="s">
        <v>413</v>
      </c>
      <c r="D217" s="16" t="s">
        <v>525</v>
      </c>
      <c r="E217" s="11">
        <v>3</v>
      </c>
      <c r="F217" s="156"/>
      <c r="G217" s="11">
        <f t="shared" si="28"/>
        <v>0</v>
      </c>
      <c r="H217" s="12">
        <f t="shared" si="29"/>
        <v>0</v>
      </c>
      <c r="K217" s="26"/>
      <c r="M217" s="28"/>
    </row>
    <row r="218" spans="1:13" ht="25.5" x14ac:dyDescent="0.25">
      <c r="A218" s="5" t="s">
        <v>414</v>
      </c>
      <c r="B218" s="6"/>
      <c r="C218" s="13" t="s">
        <v>415</v>
      </c>
      <c r="D218" s="7"/>
      <c r="E218" s="8"/>
      <c r="F218" s="9"/>
      <c r="G218" s="8"/>
      <c r="H218" s="4">
        <f>SUM(H219:H239)</f>
        <v>0</v>
      </c>
      <c r="K218" s="26"/>
      <c r="M218" s="28"/>
    </row>
    <row r="219" spans="1:13" ht="25.5" x14ac:dyDescent="0.25">
      <c r="A219" s="14" t="s">
        <v>416</v>
      </c>
      <c r="B219" s="10">
        <v>97887</v>
      </c>
      <c r="C219" s="15" t="s">
        <v>417</v>
      </c>
      <c r="D219" s="16" t="s">
        <v>525</v>
      </c>
      <c r="E219" s="11">
        <v>19</v>
      </c>
      <c r="F219" s="156"/>
      <c r="G219" s="11">
        <f t="shared" si="28"/>
        <v>0</v>
      </c>
      <c r="H219" s="12">
        <f t="shared" ref="H219:H239" si="30">ROUND(E219*G219,2)</f>
        <v>0</v>
      </c>
      <c r="K219" s="26"/>
      <c r="M219" s="28"/>
    </row>
    <row r="220" spans="1:13" ht="25.5" x14ac:dyDescent="0.25">
      <c r="A220" s="14" t="s">
        <v>418</v>
      </c>
      <c r="B220" s="10" t="s">
        <v>605</v>
      </c>
      <c r="C220" s="15" t="s">
        <v>419</v>
      </c>
      <c r="D220" s="16" t="s">
        <v>111</v>
      </c>
      <c r="E220" s="11">
        <v>234.51</v>
      </c>
      <c r="F220" s="156"/>
      <c r="G220" s="11">
        <f t="shared" si="28"/>
        <v>0</v>
      </c>
      <c r="H220" s="12">
        <f t="shared" si="30"/>
        <v>0</v>
      </c>
      <c r="K220" s="26"/>
      <c r="M220" s="28"/>
    </row>
    <row r="221" spans="1:13" ht="25.5" x14ac:dyDescent="0.25">
      <c r="A221" s="14" t="s">
        <v>420</v>
      </c>
      <c r="B221" s="10" t="s">
        <v>606</v>
      </c>
      <c r="C221" s="15" t="s">
        <v>421</v>
      </c>
      <c r="D221" s="16" t="s">
        <v>111</v>
      </c>
      <c r="E221" s="11">
        <v>19</v>
      </c>
      <c r="F221" s="156"/>
      <c r="G221" s="11">
        <f t="shared" si="28"/>
        <v>0</v>
      </c>
      <c r="H221" s="12">
        <f t="shared" si="30"/>
        <v>0</v>
      </c>
      <c r="K221" s="26"/>
      <c r="M221" s="28"/>
    </row>
    <row r="222" spans="1:13" ht="25.5" x14ac:dyDescent="0.25">
      <c r="A222" s="14" t="s">
        <v>422</v>
      </c>
      <c r="B222" s="10" t="s">
        <v>423</v>
      </c>
      <c r="C222" s="15" t="s">
        <v>424</v>
      </c>
      <c r="D222" s="16" t="s">
        <v>111</v>
      </c>
      <c r="E222" s="11">
        <v>2</v>
      </c>
      <c r="F222" s="156"/>
      <c r="G222" s="11">
        <f t="shared" si="28"/>
        <v>0</v>
      </c>
      <c r="H222" s="12">
        <f t="shared" si="30"/>
        <v>0</v>
      </c>
      <c r="K222" s="26"/>
      <c r="M222" s="28"/>
    </row>
    <row r="223" spans="1:13" ht="25.5" x14ac:dyDescent="0.25">
      <c r="A223" s="14" t="s">
        <v>425</v>
      </c>
      <c r="B223" s="10" t="s">
        <v>385</v>
      </c>
      <c r="C223" s="15" t="s">
        <v>386</v>
      </c>
      <c r="D223" s="16" t="s">
        <v>32</v>
      </c>
      <c r="E223" s="11">
        <v>19.43</v>
      </c>
      <c r="F223" s="156"/>
      <c r="G223" s="11">
        <f t="shared" si="28"/>
        <v>0</v>
      </c>
      <c r="H223" s="12">
        <f t="shared" si="30"/>
        <v>0</v>
      </c>
      <c r="K223" s="26"/>
      <c r="M223" s="28"/>
    </row>
    <row r="224" spans="1:13" ht="25.5" x14ac:dyDescent="0.25">
      <c r="A224" s="14" t="s">
        <v>426</v>
      </c>
      <c r="B224" s="10" t="s">
        <v>427</v>
      </c>
      <c r="C224" s="15" t="s">
        <v>70</v>
      </c>
      <c r="D224" s="16" t="s">
        <v>32</v>
      </c>
      <c r="E224" s="11">
        <v>15.05</v>
      </c>
      <c r="F224" s="156"/>
      <c r="G224" s="11">
        <f t="shared" si="28"/>
        <v>0</v>
      </c>
      <c r="H224" s="12">
        <f t="shared" si="30"/>
        <v>0</v>
      </c>
      <c r="K224" s="26"/>
      <c r="M224" s="28"/>
    </row>
    <row r="225" spans="1:13" ht="38.25" x14ac:dyDescent="0.25">
      <c r="A225" s="14" t="s">
        <v>428</v>
      </c>
      <c r="B225" s="10" t="s">
        <v>94</v>
      </c>
      <c r="C225" s="15" t="s">
        <v>80</v>
      </c>
      <c r="D225" s="16" t="s">
        <v>32</v>
      </c>
      <c r="E225" s="11">
        <v>10.210000000000001</v>
      </c>
      <c r="F225" s="156"/>
      <c r="G225" s="11">
        <f t="shared" si="28"/>
        <v>0</v>
      </c>
      <c r="H225" s="12">
        <f t="shared" si="30"/>
        <v>0</v>
      </c>
      <c r="K225" s="26"/>
      <c r="M225" s="28"/>
    </row>
    <row r="226" spans="1:13" ht="25.5" x14ac:dyDescent="0.25">
      <c r="A226" s="14" t="s">
        <v>429</v>
      </c>
      <c r="B226" s="10" t="s">
        <v>61</v>
      </c>
      <c r="C226" s="15" t="s">
        <v>62</v>
      </c>
      <c r="D226" s="16" t="s">
        <v>63</v>
      </c>
      <c r="E226" s="11">
        <v>52.08</v>
      </c>
      <c r="F226" s="156"/>
      <c r="G226" s="11">
        <f t="shared" si="28"/>
        <v>0</v>
      </c>
      <c r="H226" s="12">
        <f t="shared" si="30"/>
        <v>0</v>
      </c>
      <c r="K226" s="26"/>
      <c r="M226" s="28"/>
    </row>
    <row r="227" spans="1:13" ht="25.5" x14ac:dyDescent="0.25">
      <c r="A227" s="14" t="s">
        <v>430</v>
      </c>
      <c r="B227" s="10" t="s">
        <v>565</v>
      </c>
      <c r="C227" s="24" t="s">
        <v>563</v>
      </c>
      <c r="D227" s="16" t="s">
        <v>32</v>
      </c>
      <c r="E227" s="11">
        <v>10.210000000000001</v>
      </c>
      <c r="F227" s="156"/>
      <c r="G227" s="11">
        <f>ROUND(F227*J$2,2)</f>
        <v>0</v>
      </c>
      <c r="H227" s="12">
        <f t="shared" si="30"/>
        <v>0</v>
      </c>
      <c r="K227" s="26"/>
      <c r="M227" s="28"/>
    </row>
    <row r="228" spans="1:13" ht="25.5" x14ac:dyDescent="0.25">
      <c r="A228" s="14" t="s">
        <v>431</v>
      </c>
      <c r="B228" s="10" t="s">
        <v>432</v>
      </c>
      <c r="C228" s="15" t="s">
        <v>433</v>
      </c>
      <c r="D228" s="16" t="s">
        <v>525</v>
      </c>
      <c r="E228" s="11">
        <v>3</v>
      </c>
      <c r="F228" s="156"/>
      <c r="G228" s="11">
        <f t="shared" si="28"/>
        <v>0</v>
      </c>
      <c r="H228" s="12">
        <f t="shared" si="30"/>
        <v>0</v>
      </c>
      <c r="K228" s="26"/>
      <c r="M228" s="28"/>
    </row>
    <row r="229" spans="1:13" ht="25.5" x14ac:dyDescent="0.25">
      <c r="A229" s="14" t="s">
        <v>434</v>
      </c>
      <c r="B229" s="10" t="s">
        <v>607</v>
      </c>
      <c r="C229" s="15" t="s">
        <v>435</v>
      </c>
      <c r="D229" s="16" t="s">
        <v>111</v>
      </c>
      <c r="E229" s="11">
        <v>4</v>
      </c>
      <c r="F229" s="156"/>
      <c r="G229" s="11">
        <f t="shared" si="28"/>
        <v>0</v>
      </c>
      <c r="H229" s="12">
        <f t="shared" si="30"/>
        <v>0</v>
      </c>
      <c r="K229" s="26"/>
      <c r="M229" s="28"/>
    </row>
    <row r="230" spans="1:13" ht="25.5" x14ac:dyDescent="0.25">
      <c r="A230" s="14" t="s">
        <v>436</v>
      </c>
      <c r="B230" s="10" t="s">
        <v>437</v>
      </c>
      <c r="C230" s="15" t="s">
        <v>438</v>
      </c>
      <c r="D230" s="16" t="s">
        <v>111</v>
      </c>
      <c r="E230" s="11">
        <v>5</v>
      </c>
      <c r="F230" s="156"/>
      <c r="G230" s="11">
        <f t="shared" si="28"/>
        <v>0</v>
      </c>
      <c r="H230" s="12">
        <f t="shared" si="30"/>
        <v>0</v>
      </c>
      <c r="K230" s="26"/>
      <c r="M230" s="28"/>
    </row>
    <row r="231" spans="1:13" ht="25.5" x14ac:dyDescent="0.25">
      <c r="A231" s="14" t="s">
        <v>439</v>
      </c>
      <c r="B231" s="10" t="s">
        <v>608</v>
      </c>
      <c r="C231" s="15" t="s">
        <v>440</v>
      </c>
      <c r="D231" s="16" t="s">
        <v>111</v>
      </c>
      <c r="E231" s="11">
        <v>9</v>
      </c>
      <c r="F231" s="156"/>
      <c r="G231" s="11">
        <f t="shared" si="28"/>
        <v>0</v>
      </c>
      <c r="H231" s="12">
        <f t="shared" si="30"/>
        <v>0</v>
      </c>
      <c r="K231" s="26"/>
      <c r="M231" s="28"/>
    </row>
    <row r="232" spans="1:13" ht="25.5" x14ac:dyDescent="0.25">
      <c r="A232" s="14" t="s">
        <v>441</v>
      </c>
      <c r="B232" s="10" t="s">
        <v>385</v>
      </c>
      <c r="C232" s="15" t="s">
        <v>386</v>
      </c>
      <c r="D232" s="16" t="s">
        <v>32</v>
      </c>
      <c r="E232" s="11">
        <v>1.35</v>
      </c>
      <c r="F232" s="156"/>
      <c r="G232" s="11">
        <f t="shared" si="28"/>
        <v>0</v>
      </c>
      <c r="H232" s="12">
        <f t="shared" si="30"/>
        <v>0</v>
      </c>
      <c r="K232" s="26"/>
      <c r="M232" s="28"/>
    </row>
    <row r="233" spans="1:13" ht="25.5" x14ac:dyDescent="0.25">
      <c r="A233" s="14" t="s">
        <v>442</v>
      </c>
      <c r="B233" s="10" t="s">
        <v>427</v>
      </c>
      <c r="C233" s="15" t="s">
        <v>70</v>
      </c>
      <c r="D233" s="16" t="s">
        <v>32</v>
      </c>
      <c r="E233" s="11">
        <v>1.35</v>
      </c>
      <c r="F233" s="156"/>
      <c r="G233" s="11">
        <f t="shared" si="28"/>
        <v>0</v>
      </c>
      <c r="H233" s="12">
        <f t="shared" si="30"/>
        <v>0</v>
      </c>
      <c r="K233" s="26"/>
      <c r="M233" s="28"/>
    </row>
    <row r="234" spans="1:13" ht="38.25" x14ac:dyDescent="0.25">
      <c r="A234" s="14" t="s">
        <v>443</v>
      </c>
      <c r="B234" s="10" t="s">
        <v>301</v>
      </c>
      <c r="C234" s="15" t="s">
        <v>59</v>
      </c>
      <c r="D234" s="16" t="s">
        <v>32</v>
      </c>
      <c r="E234" s="11">
        <v>0.41</v>
      </c>
      <c r="F234" s="156"/>
      <c r="G234" s="11">
        <f t="shared" si="28"/>
        <v>0</v>
      </c>
      <c r="H234" s="12">
        <f t="shared" si="30"/>
        <v>0</v>
      </c>
      <c r="K234" s="26"/>
      <c r="M234" s="28"/>
    </row>
    <row r="235" spans="1:13" ht="25.5" x14ac:dyDescent="0.25">
      <c r="A235" s="14" t="s">
        <v>444</v>
      </c>
      <c r="B235" s="10" t="s">
        <v>61</v>
      </c>
      <c r="C235" s="15" t="s">
        <v>62</v>
      </c>
      <c r="D235" s="16" t="s">
        <v>63</v>
      </c>
      <c r="E235" s="11">
        <v>2.0699999999999998</v>
      </c>
      <c r="F235" s="156"/>
      <c r="G235" s="11">
        <f t="shared" si="28"/>
        <v>0</v>
      </c>
      <c r="H235" s="12">
        <f t="shared" si="30"/>
        <v>0</v>
      </c>
      <c r="K235" s="26"/>
      <c r="M235" s="28"/>
    </row>
    <row r="236" spans="1:13" ht="25.5" x14ac:dyDescent="0.25">
      <c r="A236" s="14" t="s">
        <v>445</v>
      </c>
      <c r="B236" s="10" t="s">
        <v>565</v>
      </c>
      <c r="C236" s="24" t="s">
        <v>563</v>
      </c>
      <c r="D236" s="16" t="s">
        <v>32</v>
      </c>
      <c r="E236" s="11">
        <v>0.41</v>
      </c>
      <c r="F236" s="156"/>
      <c r="G236" s="11">
        <f>ROUND(F236*J$2,2)</f>
        <v>0</v>
      </c>
      <c r="H236" s="12">
        <f t="shared" si="30"/>
        <v>0</v>
      </c>
      <c r="K236" s="26"/>
      <c r="M236" s="28"/>
    </row>
    <row r="237" spans="1:13" ht="25.5" x14ac:dyDescent="0.25">
      <c r="A237" s="14" t="s">
        <v>446</v>
      </c>
      <c r="B237" s="10" t="s">
        <v>609</v>
      </c>
      <c r="C237" s="24" t="s">
        <v>447</v>
      </c>
      <c r="D237" s="16" t="s">
        <v>525</v>
      </c>
      <c r="E237" s="11">
        <v>1</v>
      </c>
      <c r="F237" s="156"/>
      <c r="G237" s="11">
        <f t="shared" si="28"/>
        <v>0</v>
      </c>
      <c r="H237" s="12">
        <f t="shared" si="30"/>
        <v>0</v>
      </c>
      <c r="K237" s="26"/>
      <c r="M237" s="28"/>
    </row>
    <row r="238" spans="1:13" ht="25.5" x14ac:dyDescent="0.25">
      <c r="A238" s="14" t="s">
        <v>448</v>
      </c>
      <c r="B238" s="10" t="s">
        <v>610</v>
      </c>
      <c r="C238" s="24" t="s">
        <v>449</v>
      </c>
      <c r="D238" s="16" t="s">
        <v>525</v>
      </c>
      <c r="E238" s="11">
        <v>1</v>
      </c>
      <c r="F238" s="156"/>
      <c r="G238" s="11">
        <f t="shared" si="28"/>
        <v>0</v>
      </c>
      <c r="H238" s="12">
        <f t="shared" si="30"/>
        <v>0</v>
      </c>
      <c r="K238" s="26"/>
      <c r="M238" s="28"/>
    </row>
    <row r="239" spans="1:13" ht="25.5" x14ac:dyDescent="0.25">
      <c r="A239" s="14" t="s">
        <v>450</v>
      </c>
      <c r="B239" s="10" t="s">
        <v>611</v>
      </c>
      <c r="C239" s="24" t="s">
        <v>451</v>
      </c>
      <c r="D239" s="16" t="s">
        <v>32</v>
      </c>
      <c r="E239" s="11">
        <v>0.47</v>
      </c>
      <c r="F239" s="156"/>
      <c r="G239" s="11">
        <f t="shared" si="28"/>
        <v>0</v>
      </c>
      <c r="H239" s="12">
        <f t="shared" si="30"/>
        <v>0</v>
      </c>
      <c r="K239" s="26"/>
      <c r="M239" s="28"/>
    </row>
    <row r="240" spans="1:13" x14ac:dyDescent="0.25">
      <c r="A240" s="5" t="s">
        <v>452</v>
      </c>
      <c r="B240" s="6"/>
      <c r="C240" s="13" t="s">
        <v>453</v>
      </c>
      <c r="D240" s="7"/>
      <c r="E240" s="8"/>
      <c r="F240" s="9"/>
      <c r="G240" s="8"/>
      <c r="H240" s="4">
        <f>SUM(H241:H245)</f>
        <v>0</v>
      </c>
      <c r="K240" s="26"/>
      <c r="M240" s="28"/>
    </row>
    <row r="241" spans="1:13" ht="63.75" x14ac:dyDescent="0.25">
      <c r="A241" s="14" t="s">
        <v>454</v>
      </c>
      <c r="B241" s="10" t="s">
        <v>612</v>
      </c>
      <c r="C241" s="15" t="s">
        <v>455</v>
      </c>
      <c r="D241" s="16" t="s">
        <v>525</v>
      </c>
      <c r="E241" s="11">
        <v>4</v>
      </c>
      <c r="F241" s="156"/>
      <c r="G241" s="11">
        <f t="shared" si="28"/>
        <v>0</v>
      </c>
      <c r="H241" s="12">
        <f t="shared" ref="H241:H245" si="31">ROUND(E241*G241,2)</f>
        <v>0</v>
      </c>
      <c r="K241" s="26"/>
      <c r="M241" s="28"/>
    </row>
    <row r="242" spans="1:13" ht="25.5" x14ac:dyDescent="0.25">
      <c r="A242" s="14" t="s">
        <v>456</v>
      </c>
      <c r="B242" s="16">
        <v>102990</v>
      </c>
      <c r="C242" s="15" t="s">
        <v>457</v>
      </c>
      <c r="D242" s="16" t="s">
        <v>111</v>
      </c>
      <c r="E242" s="11">
        <v>110</v>
      </c>
      <c r="F242" s="156"/>
      <c r="G242" s="11">
        <f t="shared" si="28"/>
        <v>0</v>
      </c>
      <c r="H242" s="12">
        <f t="shared" si="31"/>
        <v>0</v>
      </c>
      <c r="K242" s="26"/>
      <c r="M242" s="28"/>
    </row>
    <row r="243" spans="1:13" ht="25.5" x14ac:dyDescent="0.25">
      <c r="A243" s="14" t="s">
        <v>458</v>
      </c>
      <c r="B243" s="16">
        <v>97896</v>
      </c>
      <c r="C243" s="24" t="s">
        <v>459</v>
      </c>
      <c r="D243" s="16" t="s">
        <v>525</v>
      </c>
      <c r="E243" s="11">
        <v>5</v>
      </c>
      <c r="F243" s="156"/>
      <c r="G243" s="11">
        <f t="shared" si="28"/>
        <v>0</v>
      </c>
      <c r="H243" s="12">
        <f t="shared" si="31"/>
        <v>0</v>
      </c>
      <c r="K243" s="26"/>
      <c r="M243" s="28"/>
    </row>
    <row r="244" spans="1:13" ht="25.5" x14ac:dyDescent="0.25">
      <c r="A244" s="14" t="s">
        <v>460</v>
      </c>
      <c r="B244" s="16">
        <v>89509</v>
      </c>
      <c r="C244" s="24" t="s">
        <v>461</v>
      </c>
      <c r="D244" s="16" t="s">
        <v>111</v>
      </c>
      <c r="E244" s="11">
        <v>3</v>
      </c>
      <c r="F244" s="156"/>
      <c r="G244" s="11">
        <f t="shared" si="28"/>
        <v>0</v>
      </c>
      <c r="H244" s="12">
        <f t="shared" si="31"/>
        <v>0</v>
      </c>
      <c r="K244" s="26"/>
      <c r="M244" s="28"/>
    </row>
    <row r="245" spans="1:13" ht="25.5" x14ac:dyDescent="0.25">
      <c r="A245" s="14" t="s">
        <v>462</v>
      </c>
      <c r="B245" s="16">
        <v>104166</v>
      </c>
      <c r="C245" s="24" t="s">
        <v>463</v>
      </c>
      <c r="D245" s="16" t="s">
        <v>111</v>
      </c>
      <c r="E245" s="11">
        <v>32</v>
      </c>
      <c r="F245" s="156"/>
      <c r="G245" s="11">
        <f t="shared" si="28"/>
        <v>0</v>
      </c>
      <c r="H245" s="12">
        <f t="shared" si="31"/>
        <v>0</v>
      </c>
      <c r="K245" s="26"/>
      <c r="M245" s="28"/>
    </row>
    <row r="246" spans="1:13" x14ac:dyDescent="0.25">
      <c r="A246" s="5" t="s">
        <v>464</v>
      </c>
      <c r="B246" s="6"/>
      <c r="C246" s="13" t="s">
        <v>465</v>
      </c>
      <c r="D246" s="7"/>
      <c r="E246" s="8"/>
      <c r="F246" s="9"/>
      <c r="G246" s="8"/>
      <c r="H246" s="4">
        <f>H247</f>
        <v>0</v>
      </c>
      <c r="K246" s="26"/>
      <c r="M246" s="28"/>
    </row>
    <row r="247" spans="1:13" x14ac:dyDescent="0.25">
      <c r="A247" s="14" t="s">
        <v>466</v>
      </c>
      <c r="B247" s="10">
        <v>99814</v>
      </c>
      <c r="C247" s="15" t="s">
        <v>121</v>
      </c>
      <c r="D247" s="16" t="s">
        <v>8</v>
      </c>
      <c r="E247" s="11">
        <v>1320.78</v>
      </c>
      <c r="F247" s="156"/>
      <c r="G247" s="11">
        <f t="shared" si="28"/>
        <v>0</v>
      </c>
      <c r="H247" s="12">
        <f>ROUND(E247*G247,2)</f>
        <v>0</v>
      </c>
      <c r="K247" s="26"/>
      <c r="M247" s="28"/>
    </row>
    <row r="248" spans="1:13" ht="25.5" x14ac:dyDescent="0.25">
      <c r="A248" s="93" t="s">
        <v>467</v>
      </c>
      <c r="B248" s="92"/>
      <c r="C248" s="91" t="s">
        <v>468</v>
      </c>
      <c r="D248" s="90"/>
      <c r="E248" s="89"/>
      <c r="F248" s="88"/>
      <c r="G248" s="89"/>
      <c r="H248" s="22">
        <f>H249+H251+H253+H255+H257+H259+H268+H273+H285+H290+H292</f>
        <v>0</v>
      </c>
      <c r="K248" s="26"/>
      <c r="M248" s="28"/>
    </row>
    <row r="249" spans="1:13" x14ac:dyDescent="0.25">
      <c r="A249" s="5" t="s">
        <v>469</v>
      </c>
      <c r="B249" s="6"/>
      <c r="C249" s="23" t="s">
        <v>470</v>
      </c>
      <c r="D249" s="7"/>
      <c r="E249" s="8"/>
      <c r="F249" s="9"/>
      <c r="G249" s="8"/>
      <c r="H249" s="4">
        <f>H250</f>
        <v>0</v>
      </c>
      <c r="K249" s="26"/>
      <c r="M249" s="28"/>
    </row>
    <row r="250" spans="1:13" ht="63.75" x14ac:dyDescent="0.25">
      <c r="A250" s="14" t="s">
        <v>471</v>
      </c>
      <c r="B250" s="10" t="s">
        <v>613</v>
      </c>
      <c r="C250" s="15" t="s">
        <v>472</v>
      </c>
      <c r="D250" s="16" t="s">
        <v>8</v>
      </c>
      <c r="E250" s="11">
        <v>139.43</v>
      </c>
      <c r="F250" s="156"/>
      <c r="G250" s="11">
        <f t="shared" si="28"/>
        <v>0</v>
      </c>
      <c r="H250" s="12">
        <f>ROUND(E250*G250,2)</f>
        <v>0</v>
      </c>
      <c r="K250" s="26"/>
      <c r="M250" s="28"/>
    </row>
    <row r="251" spans="1:13" x14ac:dyDescent="0.25">
      <c r="A251" s="5" t="s">
        <v>473</v>
      </c>
      <c r="B251" s="6"/>
      <c r="C251" s="23" t="s">
        <v>474</v>
      </c>
      <c r="D251" s="7"/>
      <c r="E251" s="8"/>
      <c r="F251" s="9"/>
      <c r="G251" s="8"/>
      <c r="H251" s="4">
        <f>H252</f>
        <v>0</v>
      </c>
      <c r="K251" s="26"/>
      <c r="M251" s="28"/>
    </row>
    <row r="252" spans="1:13" ht="63.75" x14ac:dyDescent="0.25">
      <c r="A252" s="14" t="s">
        <v>475</v>
      </c>
      <c r="B252" s="10" t="s">
        <v>613</v>
      </c>
      <c r="C252" s="24" t="s">
        <v>472</v>
      </c>
      <c r="D252" s="16" t="s">
        <v>8</v>
      </c>
      <c r="E252" s="11">
        <v>139.43</v>
      </c>
      <c r="F252" s="156"/>
      <c r="G252" s="11">
        <f t="shared" si="28"/>
        <v>0</v>
      </c>
      <c r="H252" s="12">
        <f>ROUND(E252*G252,2)</f>
        <v>0</v>
      </c>
      <c r="K252" s="26"/>
      <c r="M252" s="28"/>
    </row>
    <row r="253" spans="1:13" x14ac:dyDescent="0.25">
      <c r="A253" s="5" t="s">
        <v>476</v>
      </c>
      <c r="B253" s="6"/>
      <c r="C253" s="23" t="s">
        <v>477</v>
      </c>
      <c r="D253" s="7"/>
      <c r="E253" s="8"/>
      <c r="F253" s="9"/>
      <c r="G253" s="8"/>
      <c r="H253" s="4">
        <f>H254</f>
        <v>0</v>
      </c>
      <c r="K253" s="26"/>
      <c r="M253" s="28"/>
    </row>
    <row r="254" spans="1:13" ht="51" x14ac:dyDescent="0.25">
      <c r="A254" s="14" t="s">
        <v>478</v>
      </c>
      <c r="B254" s="10" t="s">
        <v>614</v>
      </c>
      <c r="C254" s="15" t="s">
        <v>479</v>
      </c>
      <c r="D254" s="16" t="s">
        <v>8</v>
      </c>
      <c r="E254" s="11">
        <v>7.2</v>
      </c>
      <c r="F254" s="156"/>
      <c r="G254" s="11">
        <f t="shared" si="28"/>
        <v>0</v>
      </c>
      <c r="H254" s="12">
        <f>ROUND(E254*G254,2)</f>
        <v>0</v>
      </c>
      <c r="K254" s="26"/>
      <c r="M254" s="28"/>
    </row>
    <row r="255" spans="1:13" x14ac:dyDescent="0.25">
      <c r="A255" s="5" t="s">
        <v>480</v>
      </c>
      <c r="B255" s="6"/>
      <c r="C255" s="23" t="s">
        <v>481</v>
      </c>
      <c r="D255" s="7"/>
      <c r="E255" s="8"/>
      <c r="F255" s="9"/>
      <c r="G255" s="8"/>
      <c r="H255" s="4">
        <f>H256</f>
        <v>0</v>
      </c>
      <c r="K255" s="26"/>
      <c r="M255" s="28"/>
    </row>
    <row r="256" spans="1:13" ht="76.5" x14ac:dyDescent="0.25">
      <c r="A256" s="14" t="s">
        <v>482</v>
      </c>
      <c r="B256" s="10" t="s">
        <v>615</v>
      </c>
      <c r="C256" s="15" t="s">
        <v>483</v>
      </c>
      <c r="D256" s="16" t="s">
        <v>111</v>
      </c>
      <c r="E256" s="11">
        <v>42.5</v>
      </c>
      <c r="F256" s="156"/>
      <c r="G256" s="11">
        <f t="shared" si="28"/>
        <v>0</v>
      </c>
      <c r="H256" s="12">
        <f>ROUND(E256*G256,2)</f>
        <v>0</v>
      </c>
      <c r="K256" s="26"/>
      <c r="M256" s="28"/>
    </row>
    <row r="257" spans="1:13" x14ac:dyDescent="0.25">
      <c r="A257" s="5" t="s">
        <v>484</v>
      </c>
      <c r="B257" s="6"/>
      <c r="C257" s="23" t="s">
        <v>485</v>
      </c>
      <c r="D257" s="7"/>
      <c r="E257" s="8"/>
      <c r="F257" s="9"/>
      <c r="G257" s="8"/>
      <c r="H257" s="4">
        <f>H258</f>
        <v>0</v>
      </c>
      <c r="K257" s="26"/>
      <c r="M257" s="28"/>
    </row>
    <row r="258" spans="1:13" ht="76.5" x14ac:dyDescent="0.25">
      <c r="A258" s="14" t="s">
        <v>486</v>
      </c>
      <c r="B258" s="10" t="s">
        <v>615</v>
      </c>
      <c r="C258" s="24" t="s">
        <v>483</v>
      </c>
      <c r="D258" s="16" t="s">
        <v>111</v>
      </c>
      <c r="E258" s="11">
        <v>42.5</v>
      </c>
      <c r="F258" s="156"/>
      <c r="G258" s="11">
        <f t="shared" si="28"/>
        <v>0</v>
      </c>
      <c r="H258" s="12">
        <f>ROUND(E258*G258,2)</f>
        <v>0</v>
      </c>
      <c r="K258" s="26"/>
      <c r="M258" s="28"/>
    </row>
    <row r="259" spans="1:13" ht="25.5" x14ac:dyDescent="0.25">
      <c r="A259" s="5" t="s">
        <v>487</v>
      </c>
      <c r="B259" s="6"/>
      <c r="C259" s="23" t="s">
        <v>488</v>
      </c>
      <c r="D259" s="7"/>
      <c r="E259" s="8"/>
      <c r="F259" s="9"/>
      <c r="G259" s="8"/>
      <c r="H259" s="4">
        <f>SUM(H260:H267)</f>
        <v>0</v>
      </c>
      <c r="K259" s="26"/>
      <c r="M259" s="28"/>
    </row>
    <row r="260" spans="1:13" ht="25.5" x14ac:dyDescent="0.25">
      <c r="A260" s="14" t="s">
        <v>489</v>
      </c>
      <c r="B260" s="10" t="s">
        <v>299</v>
      </c>
      <c r="C260" s="15" t="s">
        <v>205</v>
      </c>
      <c r="D260" s="16" t="s">
        <v>32</v>
      </c>
      <c r="E260" s="11">
        <v>10.56</v>
      </c>
      <c r="F260" s="156"/>
      <c r="G260" s="11">
        <f t="shared" si="28"/>
        <v>0</v>
      </c>
      <c r="H260" s="12">
        <f t="shared" ref="H260:H267" si="32">ROUND(E260*G260,2)</f>
        <v>0</v>
      </c>
      <c r="K260" s="26"/>
      <c r="M260" s="28"/>
    </row>
    <row r="261" spans="1:13" ht="38.25" x14ac:dyDescent="0.25">
      <c r="A261" s="14" t="s">
        <v>490</v>
      </c>
      <c r="B261" s="10" t="s">
        <v>301</v>
      </c>
      <c r="C261" s="15" t="s">
        <v>59</v>
      </c>
      <c r="D261" s="16" t="s">
        <v>32</v>
      </c>
      <c r="E261" s="11">
        <v>13.73</v>
      </c>
      <c r="F261" s="156"/>
      <c r="G261" s="11">
        <f t="shared" si="28"/>
        <v>0</v>
      </c>
      <c r="H261" s="12">
        <f t="shared" si="32"/>
        <v>0</v>
      </c>
      <c r="K261" s="26"/>
      <c r="M261" s="28"/>
    </row>
    <row r="262" spans="1:13" ht="25.5" x14ac:dyDescent="0.25">
      <c r="A262" s="14" t="s">
        <v>491</v>
      </c>
      <c r="B262" s="10" t="s">
        <v>61</v>
      </c>
      <c r="C262" s="15" t="s">
        <v>62</v>
      </c>
      <c r="D262" s="16" t="s">
        <v>63</v>
      </c>
      <c r="E262" s="11">
        <v>70.010000000000005</v>
      </c>
      <c r="F262" s="156"/>
      <c r="G262" s="11">
        <f t="shared" si="28"/>
        <v>0</v>
      </c>
      <c r="H262" s="12">
        <f t="shared" si="32"/>
        <v>0</v>
      </c>
      <c r="K262" s="26"/>
      <c r="M262" s="28"/>
    </row>
    <row r="263" spans="1:13" ht="25.5" x14ac:dyDescent="0.25">
      <c r="A263" s="14" t="s">
        <v>492</v>
      </c>
      <c r="B263" s="10" t="s">
        <v>565</v>
      </c>
      <c r="C263" s="24" t="s">
        <v>563</v>
      </c>
      <c r="D263" s="16" t="s">
        <v>32</v>
      </c>
      <c r="E263" s="11">
        <v>13.73</v>
      </c>
      <c r="F263" s="156"/>
      <c r="G263" s="11">
        <f>ROUND(F263*J$2,2)</f>
        <v>0</v>
      </c>
      <c r="H263" s="12">
        <f t="shared" si="32"/>
        <v>0</v>
      </c>
      <c r="K263" s="26"/>
      <c r="M263" s="28"/>
    </row>
    <row r="264" spans="1:13" ht="25.5" x14ac:dyDescent="0.25">
      <c r="A264" s="14" t="s">
        <v>493</v>
      </c>
      <c r="B264" s="10" t="s">
        <v>314</v>
      </c>
      <c r="C264" s="15" t="s">
        <v>273</v>
      </c>
      <c r="D264" s="16" t="s">
        <v>212</v>
      </c>
      <c r="E264" s="11">
        <v>61.53</v>
      </c>
      <c r="F264" s="156"/>
      <c r="G264" s="11">
        <f t="shared" si="28"/>
        <v>0</v>
      </c>
      <c r="H264" s="12">
        <f t="shared" si="32"/>
        <v>0</v>
      </c>
      <c r="K264" s="26"/>
      <c r="M264" s="28"/>
    </row>
    <row r="265" spans="1:13" ht="25.5" x14ac:dyDescent="0.25">
      <c r="A265" s="14" t="s">
        <v>494</v>
      </c>
      <c r="B265" s="10" t="s">
        <v>316</v>
      </c>
      <c r="C265" s="15" t="s">
        <v>275</v>
      </c>
      <c r="D265" s="16" t="s">
        <v>212</v>
      </c>
      <c r="E265" s="11">
        <v>218.56</v>
      </c>
      <c r="F265" s="156"/>
      <c r="G265" s="11">
        <f t="shared" si="28"/>
        <v>0</v>
      </c>
      <c r="H265" s="12">
        <f t="shared" si="32"/>
        <v>0</v>
      </c>
      <c r="K265" s="26"/>
      <c r="M265" s="28"/>
    </row>
    <row r="266" spans="1:13" ht="25.5" x14ac:dyDescent="0.25">
      <c r="A266" s="14" t="s">
        <v>495</v>
      </c>
      <c r="B266" s="10" t="s">
        <v>333</v>
      </c>
      <c r="C266" s="15" t="s">
        <v>271</v>
      </c>
      <c r="D266" s="16" t="s">
        <v>8</v>
      </c>
      <c r="E266" s="11">
        <v>66</v>
      </c>
      <c r="F266" s="156"/>
      <c r="G266" s="11">
        <f t="shared" si="28"/>
        <v>0</v>
      </c>
      <c r="H266" s="12">
        <f t="shared" si="32"/>
        <v>0</v>
      </c>
      <c r="K266" s="26"/>
      <c r="M266" s="28"/>
    </row>
    <row r="267" spans="1:13" ht="25.5" x14ac:dyDescent="0.25">
      <c r="A267" s="14" t="s">
        <v>496</v>
      </c>
      <c r="B267" s="10" t="s">
        <v>335</v>
      </c>
      <c r="C267" s="15" t="s">
        <v>336</v>
      </c>
      <c r="D267" s="16" t="s">
        <v>32</v>
      </c>
      <c r="E267" s="11">
        <v>3.96</v>
      </c>
      <c r="F267" s="156"/>
      <c r="G267" s="11">
        <f t="shared" si="28"/>
        <v>0</v>
      </c>
      <c r="H267" s="12">
        <f t="shared" si="32"/>
        <v>0</v>
      </c>
      <c r="K267" s="26"/>
      <c r="M267" s="28"/>
    </row>
    <row r="268" spans="1:13" ht="25.5" x14ac:dyDescent="0.25">
      <c r="A268" s="5" t="s">
        <v>497</v>
      </c>
      <c r="B268" s="6"/>
      <c r="C268" s="23" t="s">
        <v>498</v>
      </c>
      <c r="D268" s="7"/>
      <c r="E268" s="8"/>
      <c r="F268" s="9"/>
      <c r="G268" s="8"/>
      <c r="H268" s="4">
        <f>SUM(H269:H272)</f>
        <v>0</v>
      </c>
      <c r="K268" s="26"/>
      <c r="M268" s="28"/>
    </row>
    <row r="269" spans="1:13" ht="25.5" x14ac:dyDescent="0.25">
      <c r="A269" s="14" t="s">
        <v>499</v>
      </c>
      <c r="B269" s="10" t="s">
        <v>348</v>
      </c>
      <c r="C269" s="15" t="s">
        <v>349</v>
      </c>
      <c r="D269" s="16" t="s">
        <v>212</v>
      </c>
      <c r="E269" s="11">
        <v>43.66</v>
      </c>
      <c r="F269" s="156"/>
      <c r="G269" s="11">
        <f t="shared" ref="G269:G301" si="33">ROUND(F269*J$1,2)</f>
        <v>0</v>
      </c>
      <c r="H269" s="12">
        <f t="shared" ref="H269:H272" si="34">ROUND(E269*G269,2)</f>
        <v>0</v>
      </c>
      <c r="K269" s="26"/>
      <c r="M269" s="28"/>
    </row>
    <row r="270" spans="1:13" ht="25.5" x14ac:dyDescent="0.25">
      <c r="A270" s="14" t="s">
        <v>500</v>
      </c>
      <c r="B270" s="10" t="s">
        <v>351</v>
      </c>
      <c r="C270" s="15" t="s">
        <v>352</v>
      </c>
      <c r="D270" s="16" t="s">
        <v>212</v>
      </c>
      <c r="E270" s="11">
        <v>212.49</v>
      </c>
      <c r="F270" s="156"/>
      <c r="G270" s="11">
        <f t="shared" si="33"/>
        <v>0</v>
      </c>
      <c r="H270" s="12">
        <f t="shared" si="34"/>
        <v>0</v>
      </c>
      <c r="K270" s="26"/>
      <c r="M270" s="28"/>
    </row>
    <row r="271" spans="1:13" ht="38.25" x14ac:dyDescent="0.25">
      <c r="A271" s="14" t="s">
        <v>501</v>
      </c>
      <c r="B271" s="10" t="s">
        <v>345</v>
      </c>
      <c r="C271" s="15" t="s">
        <v>346</v>
      </c>
      <c r="D271" s="16" t="s">
        <v>32</v>
      </c>
      <c r="E271" s="11">
        <v>2.56</v>
      </c>
      <c r="F271" s="156"/>
      <c r="G271" s="11">
        <f t="shared" si="33"/>
        <v>0</v>
      </c>
      <c r="H271" s="12">
        <f t="shared" si="34"/>
        <v>0</v>
      </c>
      <c r="K271" s="26"/>
      <c r="M271" s="28"/>
    </row>
    <row r="272" spans="1:13" ht="25.5" x14ac:dyDescent="0.25">
      <c r="A272" s="14" t="s">
        <v>502</v>
      </c>
      <c r="B272" s="10" t="s">
        <v>342</v>
      </c>
      <c r="C272" s="15" t="s">
        <v>343</v>
      </c>
      <c r="D272" s="16" t="s">
        <v>8</v>
      </c>
      <c r="E272" s="11">
        <v>34.159999999999997</v>
      </c>
      <c r="F272" s="156"/>
      <c r="G272" s="11">
        <f t="shared" si="33"/>
        <v>0</v>
      </c>
      <c r="H272" s="12">
        <f t="shared" si="34"/>
        <v>0</v>
      </c>
      <c r="K272" s="26"/>
      <c r="M272" s="28"/>
    </row>
    <row r="273" spans="1:13" ht="25.5" x14ac:dyDescent="0.25">
      <c r="A273" s="5" t="s">
        <v>503</v>
      </c>
      <c r="B273" s="6"/>
      <c r="C273" s="23" t="s">
        <v>504</v>
      </c>
      <c r="D273" s="7"/>
      <c r="E273" s="8"/>
      <c r="F273" s="9"/>
      <c r="G273" s="8"/>
      <c r="H273" s="4">
        <f>SUM(H274:H284)</f>
        <v>0</v>
      </c>
      <c r="K273" s="26"/>
      <c r="M273" s="28"/>
    </row>
    <row r="274" spans="1:13" ht="25.5" x14ac:dyDescent="0.25">
      <c r="A274" s="14" t="s">
        <v>505</v>
      </c>
      <c r="B274" s="10" t="s">
        <v>299</v>
      </c>
      <c r="C274" s="15" t="s">
        <v>205</v>
      </c>
      <c r="D274" s="16" t="s">
        <v>32</v>
      </c>
      <c r="E274" s="11">
        <v>20.8</v>
      </c>
      <c r="F274" s="156"/>
      <c r="G274" s="11">
        <f t="shared" si="33"/>
        <v>0</v>
      </c>
      <c r="H274" s="12">
        <f t="shared" ref="H274:H284" si="35">ROUND(E274*G274,2)</f>
        <v>0</v>
      </c>
      <c r="K274" s="26"/>
      <c r="M274" s="28"/>
    </row>
    <row r="275" spans="1:13" ht="38.25" x14ac:dyDescent="0.25">
      <c r="A275" s="14" t="s">
        <v>506</v>
      </c>
      <c r="B275" s="10" t="s">
        <v>301</v>
      </c>
      <c r="C275" s="15" t="s">
        <v>59</v>
      </c>
      <c r="D275" s="16" t="s">
        <v>32</v>
      </c>
      <c r="E275" s="11">
        <v>27.04</v>
      </c>
      <c r="F275" s="156"/>
      <c r="G275" s="11">
        <f t="shared" si="33"/>
        <v>0</v>
      </c>
      <c r="H275" s="12">
        <f t="shared" si="35"/>
        <v>0</v>
      </c>
      <c r="K275" s="26"/>
      <c r="M275" s="28"/>
    </row>
    <row r="276" spans="1:13" ht="25.5" x14ac:dyDescent="0.25">
      <c r="A276" s="14" t="s">
        <v>507</v>
      </c>
      <c r="B276" s="10" t="s">
        <v>61</v>
      </c>
      <c r="C276" s="15" t="s">
        <v>62</v>
      </c>
      <c r="D276" s="16" t="s">
        <v>63</v>
      </c>
      <c r="E276" s="11">
        <v>137.9</v>
      </c>
      <c r="F276" s="156"/>
      <c r="G276" s="11">
        <f t="shared" si="33"/>
        <v>0</v>
      </c>
      <c r="H276" s="12">
        <f t="shared" si="35"/>
        <v>0</v>
      </c>
      <c r="K276" s="26"/>
      <c r="M276" s="28"/>
    </row>
    <row r="277" spans="1:13" ht="25.5" x14ac:dyDescent="0.25">
      <c r="A277" s="14" t="s">
        <v>508</v>
      </c>
      <c r="B277" s="10" t="s">
        <v>565</v>
      </c>
      <c r="C277" s="24" t="s">
        <v>563</v>
      </c>
      <c r="D277" s="16" t="s">
        <v>32</v>
      </c>
      <c r="E277" s="11">
        <v>27.04</v>
      </c>
      <c r="F277" s="156"/>
      <c r="G277" s="11">
        <f>ROUND(F277*J$2,2)</f>
        <v>0</v>
      </c>
      <c r="H277" s="12">
        <f t="shared" si="35"/>
        <v>0</v>
      </c>
      <c r="K277" s="26"/>
      <c r="M277" s="28"/>
    </row>
    <row r="278" spans="1:13" ht="25.5" x14ac:dyDescent="0.25">
      <c r="A278" s="14" t="s">
        <v>509</v>
      </c>
      <c r="B278" s="10" t="s">
        <v>314</v>
      </c>
      <c r="C278" s="15" t="s">
        <v>273</v>
      </c>
      <c r="D278" s="16" t="s">
        <v>212</v>
      </c>
      <c r="E278" s="11">
        <v>26.7</v>
      </c>
      <c r="F278" s="156"/>
      <c r="G278" s="11">
        <f t="shared" si="33"/>
        <v>0</v>
      </c>
      <c r="H278" s="12">
        <f t="shared" si="35"/>
        <v>0</v>
      </c>
      <c r="K278" s="26"/>
      <c r="M278" s="28"/>
    </row>
    <row r="279" spans="1:13" ht="25.5" x14ac:dyDescent="0.25">
      <c r="A279" s="14" t="s">
        <v>510</v>
      </c>
      <c r="B279" s="10" t="s">
        <v>316</v>
      </c>
      <c r="C279" s="15" t="s">
        <v>275</v>
      </c>
      <c r="D279" s="16" t="s">
        <v>212</v>
      </c>
      <c r="E279" s="11">
        <v>175.65</v>
      </c>
      <c r="F279" s="156"/>
      <c r="G279" s="11">
        <f t="shared" si="33"/>
        <v>0</v>
      </c>
      <c r="H279" s="12">
        <f t="shared" si="35"/>
        <v>0</v>
      </c>
      <c r="K279" s="26"/>
      <c r="M279" s="28"/>
    </row>
    <row r="280" spans="1:13" ht="25.5" x14ac:dyDescent="0.25">
      <c r="A280" s="14" t="s">
        <v>511</v>
      </c>
      <c r="B280" s="10" t="s">
        <v>305</v>
      </c>
      <c r="C280" s="15" t="s">
        <v>306</v>
      </c>
      <c r="D280" s="16" t="s">
        <v>8</v>
      </c>
      <c r="E280" s="11">
        <v>11.52</v>
      </c>
      <c r="F280" s="156"/>
      <c r="G280" s="11">
        <f t="shared" si="33"/>
        <v>0</v>
      </c>
      <c r="H280" s="12">
        <f t="shared" si="35"/>
        <v>0</v>
      </c>
      <c r="K280" s="26"/>
      <c r="M280" s="28"/>
    </row>
    <row r="281" spans="1:13" ht="25.5" x14ac:dyDescent="0.25">
      <c r="A281" s="14" t="s">
        <v>512</v>
      </c>
      <c r="B281" s="10" t="s">
        <v>311</v>
      </c>
      <c r="C281" s="15" t="s">
        <v>312</v>
      </c>
      <c r="D281" s="16" t="s">
        <v>32</v>
      </c>
      <c r="E281" s="11">
        <v>1.44</v>
      </c>
      <c r="F281" s="156"/>
      <c r="G281" s="11">
        <f t="shared" si="33"/>
        <v>0</v>
      </c>
      <c r="H281" s="12">
        <f t="shared" si="35"/>
        <v>0</v>
      </c>
      <c r="K281" s="26"/>
      <c r="M281" s="28"/>
    </row>
    <row r="282" spans="1:13" ht="25.5" x14ac:dyDescent="0.25">
      <c r="A282" s="14" t="s">
        <v>513</v>
      </c>
      <c r="B282" s="10" t="s">
        <v>308</v>
      </c>
      <c r="C282" s="15" t="s">
        <v>309</v>
      </c>
      <c r="D282" s="16" t="s">
        <v>32</v>
      </c>
      <c r="E282" s="11">
        <v>0.28999999999999998</v>
      </c>
      <c r="F282" s="156"/>
      <c r="G282" s="11">
        <f t="shared" si="33"/>
        <v>0</v>
      </c>
      <c r="H282" s="12">
        <f t="shared" si="35"/>
        <v>0</v>
      </c>
      <c r="K282" s="26"/>
      <c r="M282" s="28"/>
    </row>
    <row r="283" spans="1:13" ht="38.25" x14ac:dyDescent="0.25">
      <c r="A283" s="14" t="s">
        <v>514</v>
      </c>
      <c r="B283" s="10" t="s">
        <v>320</v>
      </c>
      <c r="C283" s="15" t="s">
        <v>261</v>
      </c>
      <c r="D283" s="16" t="s">
        <v>8</v>
      </c>
      <c r="E283" s="11">
        <v>22.4</v>
      </c>
      <c r="F283" s="156"/>
      <c r="G283" s="11">
        <f t="shared" si="33"/>
        <v>0</v>
      </c>
      <c r="H283" s="12">
        <f t="shared" si="35"/>
        <v>0</v>
      </c>
      <c r="K283" s="26"/>
      <c r="M283" s="28"/>
    </row>
    <row r="284" spans="1:13" ht="25.5" x14ac:dyDescent="0.25">
      <c r="A284" s="14" t="s">
        <v>515</v>
      </c>
      <c r="B284" s="10" t="s">
        <v>322</v>
      </c>
      <c r="C284" s="15" t="s">
        <v>323</v>
      </c>
      <c r="D284" s="16" t="s">
        <v>32</v>
      </c>
      <c r="E284" s="11">
        <v>0.72</v>
      </c>
      <c r="F284" s="156"/>
      <c r="G284" s="11">
        <f t="shared" si="33"/>
        <v>0</v>
      </c>
      <c r="H284" s="12">
        <f t="shared" si="35"/>
        <v>0</v>
      </c>
      <c r="K284" s="26"/>
      <c r="M284" s="28"/>
    </row>
    <row r="285" spans="1:13" x14ac:dyDescent="0.25">
      <c r="A285" s="5" t="s">
        <v>516</v>
      </c>
      <c r="B285" s="6"/>
      <c r="C285" s="23" t="s">
        <v>517</v>
      </c>
      <c r="D285" s="7"/>
      <c r="E285" s="8"/>
      <c r="F285" s="9"/>
      <c r="G285" s="8"/>
      <c r="H285" s="4">
        <f>SUM(H286:H289)</f>
        <v>0</v>
      </c>
      <c r="K285" s="26"/>
      <c r="M285" s="28"/>
    </row>
    <row r="286" spans="1:13" ht="38.25" x14ac:dyDescent="0.25">
      <c r="A286" s="14" t="s">
        <v>518</v>
      </c>
      <c r="B286" s="10" t="s">
        <v>320</v>
      </c>
      <c r="C286" s="15" t="s">
        <v>261</v>
      </c>
      <c r="D286" s="16" t="s">
        <v>8</v>
      </c>
      <c r="E286" s="11">
        <v>5.04</v>
      </c>
      <c r="F286" s="156"/>
      <c r="G286" s="11">
        <f t="shared" si="33"/>
        <v>0</v>
      </c>
      <c r="H286" s="12">
        <f t="shared" ref="H286:H289" si="36">ROUND(E286*G286,2)</f>
        <v>0</v>
      </c>
      <c r="K286" s="26"/>
      <c r="M286" s="28"/>
    </row>
    <row r="287" spans="1:13" ht="25.5" x14ac:dyDescent="0.25">
      <c r="A287" s="14" t="s">
        <v>519</v>
      </c>
      <c r="B287" s="10" t="s">
        <v>322</v>
      </c>
      <c r="C287" s="15" t="s">
        <v>323</v>
      </c>
      <c r="D287" s="16" t="s">
        <v>32</v>
      </c>
      <c r="E287" s="11">
        <v>0.22</v>
      </c>
      <c r="F287" s="156"/>
      <c r="G287" s="11">
        <f t="shared" si="33"/>
        <v>0</v>
      </c>
      <c r="H287" s="12">
        <f t="shared" si="36"/>
        <v>0</v>
      </c>
      <c r="K287" s="26"/>
      <c r="M287" s="28"/>
    </row>
    <row r="288" spans="1:13" ht="25.5" x14ac:dyDescent="0.25">
      <c r="A288" s="14" t="s">
        <v>520</v>
      </c>
      <c r="B288" s="10" t="s">
        <v>348</v>
      </c>
      <c r="C288" s="15" t="s">
        <v>349</v>
      </c>
      <c r="D288" s="16" t="s">
        <v>212</v>
      </c>
      <c r="E288" s="11">
        <v>6.74</v>
      </c>
      <c r="F288" s="156"/>
      <c r="G288" s="11">
        <f t="shared" si="33"/>
        <v>0</v>
      </c>
      <c r="H288" s="12">
        <f t="shared" si="36"/>
        <v>0</v>
      </c>
      <c r="K288" s="26"/>
      <c r="M288" s="28"/>
    </row>
    <row r="289" spans="1:13" ht="25.5" x14ac:dyDescent="0.25">
      <c r="A289" s="14" t="s">
        <v>521</v>
      </c>
      <c r="B289" s="10" t="s">
        <v>351</v>
      </c>
      <c r="C289" s="15" t="s">
        <v>352</v>
      </c>
      <c r="D289" s="16" t="s">
        <v>212</v>
      </c>
      <c r="E289" s="11">
        <v>29.54</v>
      </c>
      <c r="F289" s="156"/>
      <c r="G289" s="11">
        <f t="shared" si="33"/>
        <v>0</v>
      </c>
      <c r="H289" s="12">
        <f t="shared" si="36"/>
        <v>0</v>
      </c>
      <c r="K289" s="26"/>
      <c r="M289" s="28"/>
    </row>
    <row r="290" spans="1:13" ht="25.5" x14ac:dyDescent="0.25">
      <c r="A290" s="5" t="s">
        <v>522</v>
      </c>
      <c r="B290" s="6"/>
      <c r="C290" s="23" t="s">
        <v>523</v>
      </c>
      <c r="D290" s="7"/>
      <c r="E290" s="8"/>
      <c r="F290" s="9"/>
      <c r="G290" s="8"/>
      <c r="H290" s="4">
        <f>H291</f>
        <v>0</v>
      </c>
      <c r="K290" s="26"/>
      <c r="M290" s="28"/>
    </row>
    <row r="291" spans="1:13" ht="51" x14ac:dyDescent="0.25">
      <c r="A291" s="14" t="s">
        <v>524</v>
      </c>
      <c r="B291" s="10" t="s">
        <v>566</v>
      </c>
      <c r="C291" s="15" t="s">
        <v>561</v>
      </c>
      <c r="D291" s="16" t="s">
        <v>525</v>
      </c>
      <c r="E291" s="11">
        <v>1</v>
      </c>
      <c r="F291" s="156"/>
      <c r="G291" s="11">
        <f>ROUND(F291*J$2,2)</f>
        <v>0</v>
      </c>
      <c r="H291" s="12">
        <f>ROUND(E291*G291,2)</f>
        <v>0</v>
      </c>
      <c r="K291" s="26"/>
      <c r="M291" s="28"/>
    </row>
    <row r="292" spans="1:13" ht="25.5" x14ac:dyDescent="0.25">
      <c r="A292" s="5" t="s">
        <v>526</v>
      </c>
      <c r="B292" s="6"/>
      <c r="C292" s="23" t="s">
        <v>527</v>
      </c>
      <c r="D292" s="7"/>
      <c r="E292" s="8"/>
      <c r="F292" s="9"/>
      <c r="G292" s="8"/>
      <c r="H292" s="4">
        <f>SUM(H293:H301)</f>
        <v>0</v>
      </c>
      <c r="K292" s="26"/>
      <c r="M292" s="28"/>
    </row>
    <row r="293" spans="1:13" ht="38.25" x14ac:dyDescent="0.25">
      <c r="A293" s="14" t="s">
        <v>528</v>
      </c>
      <c r="B293" s="10" t="s">
        <v>616</v>
      </c>
      <c r="C293" s="24" t="s">
        <v>529</v>
      </c>
      <c r="D293" s="16" t="s">
        <v>111</v>
      </c>
      <c r="E293" s="11">
        <v>54.75</v>
      </c>
      <c r="F293" s="156"/>
      <c r="G293" s="11">
        <f t="shared" si="33"/>
        <v>0</v>
      </c>
      <c r="H293" s="12">
        <f t="shared" ref="H293:H301" si="37">ROUND(E293*G293,2)</f>
        <v>0</v>
      </c>
      <c r="K293" s="26"/>
      <c r="M293" s="28"/>
    </row>
    <row r="294" spans="1:13" x14ac:dyDescent="0.25">
      <c r="A294" s="14" t="s">
        <v>530</v>
      </c>
      <c r="B294" s="10" t="s">
        <v>531</v>
      </c>
      <c r="C294" s="15" t="s">
        <v>532</v>
      </c>
      <c r="D294" s="16" t="s">
        <v>32</v>
      </c>
      <c r="E294" s="11">
        <v>13.9</v>
      </c>
      <c r="F294" s="156"/>
      <c r="G294" s="11">
        <f t="shared" si="33"/>
        <v>0</v>
      </c>
      <c r="H294" s="12">
        <f t="shared" si="37"/>
        <v>0</v>
      </c>
      <c r="K294" s="26"/>
      <c r="M294" s="28"/>
    </row>
    <row r="295" spans="1:13" ht="25.5" x14ac:dyDescent="0.25">
      <c r="A295" s="14" t="s">
        <v>533</v>
      </c>
      <c r="B295" s="10" t="s">
        <v>617</v>
      </c>
      <c r="C295" s="15" t="s">
        <v>534</v>
      </c>
      <c r="D295" s="16" t="s">
        <v>32</v>
      </c>
      <c r="E295" s="11">
        <v>13.9</v>
      </c>
      <c r="F295" s="156"/>
      <c r="G295" s="11">
        <f t="shared" si="33"/>
        <v>0</v>
      </c>
      <c r="H295" s="12">
        <f t="shared" si="37"/>
        <v>0</v>
      </c>
      <c r="K295" s="26"/>
      <c r="M295" s="28"/>
    </row>
    <row r="296" spans="1:13" x14ac:dyDescent="0.25">
      <c r="A296" s="14" t="s">
        <v>535</v>
      </c>
      <c r="B296" s="10" t="s">
        <v>536</v>
      </c>
      <c r="C296" s="15" t="s">
        <v>537</v>
      </c>
      <c r="D296" s="16" t="s">
        <v>32</v>
      </c>
      <c r="E296" s="11">
        <v>20.85</v>
      </c>
      <c r="F296" s="156"/>
      <c r="G296" s="11">
        <f t="shared" si="33"/>
        <v>0</v>
      </c>
      <c r="H296" s="12">
        <f t="shared" si="37"/>
        <v>0</v>
      </c>
      <c r="K296" s="26"/>
      <c r="M296" s="28"/>
    </row>
    <row r="297" spans="1:13" ht="25.5" x14ac:dyDescent="0.25">
      <c r="A297" s="14" t="s">
        <v>538</v>
      </c>
      <c r="B297" s="10" t="s">
        <v>539</v>
      </c>
      <c r="C297" s="15" t="s">
        <v>540</v>
      </c>
      <c r="D297" s="16" t="s">
        <v>8</v>
      </c>
      <c r="E297" s="11">
        <v>148.56</v>
      </c>
      <c r="F297" s="156"/>
      <c r="G297" s="11">
        <f t="shared" si="33"/>
        <v>0</v>
      </c>
      <c r="H297" s="12">
        <f t="shared" si="37"/>
        <v>0</v>
      </c>
      <c r="K297" s="26"/>
      <c r="M297" s="28"/>
    </row>
    <row r="298" spans="1:13" ht="38.25" x14ac:dyDescent="0.25">
      <c r="A298" s="14" t="s">
        <v>541</v>
      </c>
      <c r="B298" s="10" t="s">
        <v>94</v>
      </c>
      <c r="C298" s="15" t="s">
        <v>80</v>
      </c>
      <c r="D298" s="16" t="s">
        <v>32</v>
      </c>
      <c r="E298" s="11">
        <v>50.42</v>
      </c>
      <c r="F298" s="156"/>
      <c r="G298" s="11">
        <f t="shared" si="33"/>
        <v>0</v>
      </c>
      <c r="H298" s="12">
        <f t="shared" si="37"/>
        <v>0</v>
      </c>
      <c r="K298" s="26"/>
      <c r="M298" s="28"/>
    </row>
    <row r="299" spans="1:13" ht="25.5" x14ac:dyDescent="0.25">
      <c r="A299" s="14" t="s">
        <v>542</v>
      </c>
      <c r="B299" s="10" t="s">
        <v>61</v>
      </c>
      <c r="C299" s="15" t="s">
        <v>62</v>
      </c>
      <c r="D299" s="16" t="s">
        <v>63</v>
      </c>
      <c r="E299" s="11">
        <v>357.98</v>
      </c>
      <c r="F299" s="156"/>
      <c r="G299" s="11">
        <f t="shared" si="33"/>
        <v>0</v>
      </c>
      <c r="H299" s="12">
        <f t="shared" si="37"/>
        <v>0</v>
      </c>
      <c r="K299" s="26"/>
      <c r="M299" s="28"/>
    </row>
    <row r="300" spans="1:13" ht="25.5" x14ac:dyDescent="0.25">
      <c r="A300" s="14" t="s">
        <v>543</v>
      </c>
      <c r="B300" s="10" t="s">
        <v>565</v>
      </c>
      <c r="C300" s="24" t="s">
        <v>563</v>
      </c>
      <c r="D300" s="16" t="s">
        <v>32</v>
      </c>
      <c r="E300" s="11">
        <v>50.42</v>
      </c>
      <c r="F300" s="156"/>
      <c r="G300" s="11">
        <f>ROUND(F300*J$2,2)</f>
        <v>0</v>
      </c>
      <c r="H300" s="12">
        <f t="shared" si="37"/>
        <v>0</v>
      </c>
      <c r="K300" s="26"/>
      <c r="M300" s="28"/>
    </row>
    <row r="301" spans="1:13" ht="25.5" x14ac:dyDescent="0.25">
      <c r="A301" s="14" t="s">
        <v>544</v>
      </c>
      <c r="B301" s="10" t="s">
        <v>545</v>
      </c>
      <c r="C301" s="15" t="s">
        <v>459</v>
      </c>
      <c r="D301" s="16" t="s">
        <v>525</v>
      </c>
      <c r="E301" s="11">
        <v>1</v>
      </c>
      <c r="F301" s="156"/>
      <c r="G301" s="11">
        <f t="shared" si="33"/>
        <v>0</v>
      </c>
      <c r="H301" s="12">
        <f t="shared" si="37"/>
        <v>0</v>
      </c>
      <c r="K301" s="26"/>
      <c r="M301" s="28"/>
    </row>
  </sheetData>
  <mergeCells count="13">
    <mergeCell ref="A1:H1"/>
    <mergeCell ref="A2:H2"/>
    <mergeCell ref="A3:H3"/>
    <mergeCell ref="A4:H4"/>
    <mergeCell ref="B5:F5"/>
    <mergeCell ref="M6:M7"/>
    <mergeCell ref="A8:G8"/>
    <mergeCell ref="F6:G6"/>
    <mergeCell ref="A6:A7"/>
    <mergeCell ref="B6:B7"/>
    <mergeCell ref="C6:C7"/>
    <mergeCell ref="D6:D7"/>
    <mergeCell ref="E6:E7"/>
  </mergeCells>
  <printOptions horizontalCentered="1"/>
  <pageMargins left="0.39370078740157483" right="0.39370078740157483" top="0.39370078740157483" bottom="0.39370078740157483" header="0" footer="0"/>
  <pageSetup paperSize="9" scale="63" orientation="portrait" horizontalDpi="0" verticalDpi="0" r:id="rId1"/>
  <colBreaks count="1" manualBreakCount="1">
    <brk id="8"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view="pageBreakPreview" zoomScaleNormal="85" zoomScaleSheetLayoutView="100" workbookViewId="0">
      <pane ySplit="6" topLeftCell="A7" activePane="bottomLeft" state="frozen"/>
      <selection pane="bottomLeft" activeCell="A30" sqref="A30"/>
    </sheetView>
  </sheetViews>
  <sheetFormatPr defaultColWidth="8.5703125" defaultRowHeight="12.75" x14ac:dyDescent="0.2"/>
  <cols>
    <col min="1" max="1" width="81.85546875" style="76" customWidth="1"/>
    <col min="2" max="2" width="9" style="86" customWidth="1"/>
    <col min="3" max="3" width="11.140625" style="86" customWidth="1"/>
    <col min="4" max="256" width="8.5703125" style="76"/>
    <col min="257" max="257" width="81.85546875" style="76" customWidth="1"/>
    <col min="258" max="258" width="9" style="76" customWidth="1"/>
    <col min="259" max="259" width="11.140625" style="76" customWidth="1"/>
    <col min="260" max="512" width="8.5703125" style="76"/>
    <col min="513" max="513" width="81.85546875" style="76" customWidth="1"/>
    <col min="514" max="514" width="9" style="76" customWidth="1"/>
    <col min="515" max="515" width="11.140625" style="76" customWidth="1"/>
    <col min="516" max="768" width="8.5703125" style="76"/>
    <col min="769" max="769" width="81.85546875" style="76" customWidth="1"/>
    <col min="770" max="770" width="9" style="76" customWidth="1"/>
    <col min="771" max="771" width="11.140625" style="76" customWidth="1"/>
    <col min="772" max="1024" width="8.5703125" style="76"/>
    <col min="1025" max="1025" width="81.85546875" style="76" customWidth="1"/>
    <col min="1026" max="1026" width="9" style="76" customWidth="1"/>
    <col min="1027" max="1027" width="11.140625" style="76" customWidth="1"/>
    <col min="1028" max="1280" width="8.5703125" style="76"/>
    <col min="1281" max="1281" width="81.85546875" style="76" customWidth="1"/>
    <col min="1282" max="1282" width="9" style="76" customWidth="1"/>
    <col min="1283" max="1283" width="11.140625" style="76" customWidth="1"/>
    <col min="1284" max="1536" width="8.5703125" style="76"/>
    <col min="1537" max="1537" width="81.85546875" style="76" customWidth="1"/>
    <col min="1538" max="1538" width="9" style="76" customWidth="1"/>
    <col min="1539" max="1539" width="11.140625" style="76" customWidth="1"/>
    <col min="1540" max="1792" width="8.5703125" style="76"/>
    <col min="1793" max="1793" width="81.85546875" style="76" customWidth="1"/>
    <col min="1794" max="1794" width="9" style="76" customWidth="1"/>
    <col min="1795" max="1795" width="11.140625" style="76" customWidth="1"/>
    <col min="1796" max="2048" width="8.5703125" style="76"/>
    <col min="2049" max="2049" width="81.85546875" style="76" customWidth="1"/>
    <col min="2050" max="2050" width="9" style="76" customWidth="1"/>
    <col min="2051" max="2051" width="11.140625" style="76" customWidth="1"/>
    <col min="2052" max="2304" width="8.5703125" style="76"/>
    <col min="2305" max="2305" width="81.85546875" style="76" customWidth="1"/>
    <col min="2306" max="2306" width="9" style="76" customWidth="1"/>
    <col min="2307" max="2307" width="11.140625" style="76" customWidth="1"/>
    <col min="2308" max="2560" width="8.5703125" style="76"/>
    <col min="2561" max="2561" width="81.85546875" style="76" customWidth="1"/>
    <col min="2562" max="2562" width="9" style="76" customWidth="1"/>
    <col min="2563" max="2563" width="11.140625" style="76" customWidth="1"/>
    <col min="2564" max="2816" width="8.5703125" style="76"/>
    <col min="2817" max="2817" width="81.85546875" style="76" customWidth="1"/>
    <col min="2818" max="2818" width="9" style="76" customWidth="1"/>
    <col min="2819" max="2819" width="11.140625" style="76" customWidth="1"/>
    <col min="2820" max="3072" width="8.5703125" style="76"/>
    <col min="3073" max="3073" width="81.85546875" style="76" customWidth="1"/>
    <col min="3074" max="3074" width="9" style="76" customWidth="1"/>
    <col min="3075" max="3075" width="11.140625" style="76" customWidth="1"/>
    <col min="3076" max="3328" width="8.5703125" style="76"/>
    <col min="3329" max="3329" width="81.85546875" style="76" customWidth="1"/>
    <col min="3330" max="3330" width="9" style="76" customWidth="1"/>
    <col min="3331" max="3331" width="11.140625" style="76" customWidth="1"/>
    <col min="3332" max="3584" width="8.5703125" style="76"/>
    <col min="3585" max="3585" width="81.85546875" style="76" customWidth="1"/>
    <col min="3586" max="3586" width="9" style="76" customWidth="1"/>
    <col min="3587" max="3587" width="11.140625" style="76" customWidth="1"/>
    <col min="3588" max="3840" width="8.5703125" style="76"/>
    <col min="3841" max="3841" width="81.85546875" style="76" customWidth="1"/>
    <col min="3842" max="3842" width="9" style="76" customWidth="1"/>
    <col min="3843" max="3843" width="11.140625" style="76" customWidth="1"/>
    <col min="3844" max="4096" width="8.5703125" style="76"/>
    <col min="4097" max="4097" width="81.85546875" style="76" customWidth="1"/>
    <col min="4098" max="4098" width="9" style="76" customWidth="1"/>
    <col min="4099" max="4099" width="11.140625" style="76" customWidth="1"/>
    <col min="4100" max="4352" width="8.5703125" style="76"/>
    <col min="4353" max="4353" width="81.85546875" style="76" customWidth="1"/>
    <col min="4354" max="4354" width="9" style="76" customWidth="1"/>
    <col min="4355" max="4355" width="11.140625" style="76" customWidth="1"/>
    <col min="4356" max="4608" width="8.5703125" style="76"/>
    <col min="4609" max="4609" width="81.85546875" style="76" customWidth="1"/>
    <col min="4610" max="4610" width="9" style="76" customWidth="1"/>
    <col min="4611" max="4611" width="11.140625" style="76" customWidth="1"/>
    <col min="4612" max="4864" width="8.5703125" style="76"/>
    <col min="4865" max="4865" width="81.85546875" style="76" customWidth="1"/>
    <col min="4866" max="4866" width="9" style="76" customWidth="1"/>
    <col min="4867" max="4867" width="11.140625" style="76" customWidth="1"/>
    <col min="4868" max="5120" width="8.5703125" style="76"/>
    <col min="5121" max="5121" width="81.85546875" style="76" customWidth="1"/>
    <col min="5122" max="5122" width="9" style="76" customWidth="1"/>
    <col min="5123" max="5123" width="11.140625" style="76" customWidth="1"/>
    <col min="5124" max="5376" width="8.5703125" style="76"/>
    <col min="5377" max="5377" width="81.85546875" style="76" customWidth="1"/>
    <col min="5378" max="5378" width="9" style="76" customWidth="1"/>
    <col min="5379" max="5379" width="11.140625" style="76" customWidth="1"/>
    <col min="5380" max="5632" width="8.5703125" style="76"/>
    <col min="5633" max="5633" width="81.85546875" style="76" customWidth="1"/>
    <col min="5634" max="5634" width="9" style="76" customWidth="1"/>
    <col min="5635" max="5635" width="11.140625" style="76" customWidth="1"/>
    <col min="5636" max="5888" width="8.5703125" style="76"/>
    <col min="5889" max="5889" width="81.85546875" style="76" customWidth="1"/>
    <col min="5890" max="5890" width="9" style="76" customWidth="1"/>
    <col min="5891" max="5891" width="11.140625" style="76" customWidth="1"/>
    <col min="5892" max="6144" width="8.5703125" style="76"/>
    <col min="6145" max="6145" width="81.85546875" style="76" customWidth="1"/>
    <col min="6146" max="6146" width="9" style="76" customWidth="1"/>
    <col min="6147" max="6147" width="11.140625" style="76" customWidth="1"/>
    <col min="6148" max="6400" width="8.5703125" style="76"/>
    <col min="6401" max="6401" width="81.85546875" style="76" customWidth="1"/>
    <col min="6402" max="6402" width="9" style="76" customWidth="1"/>
    <col min="6403" max="6403" width="11.140625" style="76" customWidth="1"/>
    <col min="6404" max="6656" width="8.5703125" style="76"/>
    <col min="6657" max="6657" width="81.85546875" style="76" customWidth="1"/>
    <col min="6658" max="6658" width="9" style="76" customWidth="1"/>
    <col min="6659" max="6659" width="11.140625" style="76" customWidth="1"/>
    <col min="6660" max="6912" width="8.5703125" style="76"/>
    <col min="6913" max="6913" width="81.85546875" style="76" customWidth="1"/>
    <col min="6914" max="6914" width="9" style="76" customWidth="1"/>
    <col min="6915" max="6915" width="11.140625" style="76" customWidth="1"/>
    <col min="6916" max="7168" width="8.5703125" style="76"/>
    <col min="7169" max="7169" width="81.85546875" style="76" customWidth="1"/>
    <col min="7170" max="7170" width="9" style="76" customWidth="1"/>
    <col min="7171" max="7171" width="11.140625" style="76" customWidth="1"/>
    <col min="7172" max="7424" width="8.5703125" style="76"/>
    <col min="7425" max="7425" width="81.85546875" style="76" customWidth="1"/>
    <col min="7426" max="7426" width="9" style="76" customWidth="1"/>
    <col min="7427" max="7427" width="11.140625" style="76" customWidth="1"/>
    <col min="7428" max="7680" width="8.5703125" style="76"/>
    <col min="7681" max="7681" width="81.85546875" style="76" customWidth="1"/>
    <col min="7682" max="7682" width="9" style="76" customWidth="1"/>
    <col min="7683" max="7683" width="11.140625" style="76" customWidth="1"/>
    <col min="7684" max="7936" width="8.5703125" style="76"/>
    <col min="7937" max="7937" width="81.85546875" style="76" customWidth="1"/>
    <col min="7938" max="7938" width="9" style="76" customWidth="1"/>
    <col min="7939" max="7939" width="11.140625" style="76" customWidth="1"/>
    <col min="7940" max="8192" width="8.5703125" style="76"/>
    <col min="8193" max="8193" width="81.85546875" style="76" customWidth="1"/>
    <col min="8194" max="8194" width="9" style="76" customWidth="1"/>
    <col min="8195" max="8195" width="11.140625" style="76" customWidth="1"/>
    <col min="8196" max="8448" width="8.5703125" style="76"/>
    <col min="8449" max="8449" width="81.85546875" style="76" customWidth="1"/>
    <col min="8450" max="8450" width="9" style="76" customWidth="1"/>
    <col min="8451" max="8451" width="11.140625" style="76" customWidth="1"/>
    <col min="8452" max="8704" width="8.5703125" style="76"/>
    <col min="8705" max="8705" width="81.85546875" style="76" customWidth="1"/>
    <col min="8706" max="8706" width="9" style="76" customWidth="1"/>
    <col min="8707" max="8707" width="11.140625" style="76" customWidth="1"/>
    <col min="8708" max="8960" width="8.5703125" style="76"/>
    <col min="8961" max="8961" width="81.85546875" style="76" customWidth="1"/>
    <col min="8962" max="8962" width="9" style="76" customWidth="1"/>
    <col min="8963" max="8963" width="11.140625" style="76" customWidth="1"/>
    <col min="8964" max="9216" width="8.5703125" style="76"/>
    <col min="9217" max="9217" width="81.85546875" style="76" customWidth="1"/>
    <col min="9218" max="9218" width="9" style="76" customWidth="1"/>
    <col min="9219" max="9219" width="11.140625" style="76" customWidth="1"/>
    <col min="9220" max="9472" width="8.5703125" style="76"/>
    <col min="9473" max="9473" width="81.85546875" style="76" customWidth="1"/>
    <col min="9474" max="9474" width="9" style="76" customWidth="1"/>
    <col min="9475" max="9475" width="11.140625" style="76" customWidth="1"/>
    <col min="9476" max="9728" width="8.5703125" style="76"/>
    <col min="9729" max="9729" width="81.85546875" style="76" customWidth="1"/>
    <col min="9730" max="9730" width="9" style="76" customWidth="1"/>
    <col min="9731" max="9731" width="11.140625" style="76" customWidth="1"/>
    <col min="9732" max="9984" width="8.5703125" style="76"/>
    <col min="9985" max="9985" width="81.85546875" style="76" customWidth="1"/>
    <col min="9986" max="9986" width="9" style="76" customWidth="1"/>
    <col min="9987" max="9987" width="11.140625" style="76" customWidth="1"/>
    <col min="9988" max="10240" width="8.5703125" style="76"/>
    <col min="10241" max="10241" width="81.85546875" style="76" customWidth="1"/>
    <col min="10242" max="10242" width="9" style="76" customWidth="1"/>
    <col min="10243" max="10243" width="11.140625" style="76" customWidth="1"/>
    <col min="10244" max="10496" width="8.5703125" style="76"/>
    <col min="10497" max="10497" width="81.85546875" style="76" customWidth="1"/>
    <col min="10498" max="10498" width="9" style="76" customWidth="1"/>
    <col min="10499" max="10499" width="11.140625" style="76" customWidth="1"/>
    <col min="10500" max="10752" width="8.5703125" style="76"/>
    <col min="10753" max="10753" width="81.85546875" style="76" customWidth="1"/>
    <col min="10754" max="10754" width="9" style="76" customWidth="1"/>
    <col min="10755" max="10755" width="11.140625" style="76" customWidth="1"/>
    <col min="10756" max="11008" width="8.5703125" style="76"/>
    <col min="11009" max="11009" width="81.85546875" style="76" customWidth="1"/>
    <col min="11010" max="11010" width="9" style="76" customWidth="1"/>
    <col min="11011" max="11011" width="11.140625" style="76" customWidth="1"/>
    <col min="11012" max="11264" width="8.5703125" style="76"/>
    <col min="11265" max="11265" width="81.85546875" style="76" customWidth="1"/>
    <col min="11266" max="11266" width="9" style="76" customWidth="1"/>
    <col min="11267" max="11267" width="11.140625" style="76" customWidth="1"/>
    <col min="11268" max="11520" width="8.5703125" style="76"/>
    <col min="11521" max="11521" width="81.85546875" style="76" customWidth="1"/>
    <col min="11522" max="11522" width="9" style="76" customWidth="1"/>
    <col min="11523" max="11523" width="11.140625" style="76" customWidth="1"/>
    <col min="11524" max="11776" width="8.5703125" style="76"/>
    <col min="11777" max="11777" width="81.85546875" style="76" customWidth="1"/>
    <col min="11778" max="11778" width="9" style="76" customWidth="1"/>
    <col min="11779" max="11779" width="11.140625" style="76" customWidth="1"/>
    <col min="11780" max="12032" width="8.5703125" style="76"/>
    <col min="12033" max="12033" width="81.85546875" style="76" customWidth="1"/>
    <col min="12034" max="12034" width="9" style="76" customWidth="1"/>
    <col min="12035" max="12035" width="11.140625" style="76" customWidth="1"/>
    <col min="12036" max="12288" width="8.5703125" style="76"/>
    <col min="12289" max="12289" width="81.85546875" style="76" customWidth="1"/>
    <col min="12290" max="12290" width="9" style="76" customWidth="1"/>
    <col min="12291" max="12291" width="11.140625" style="76" customWidth="1"/>
    <col min="12292" max="12544" width="8.5703125" style="76"/>
    <col min="12545" max="12545" width="81.85546875" style="76" customWidth="1"/>
    <col min="12546" max="12546" width="9" style="76" customWidth="1"/>
    <col min="12547" max="12547" width="11.140625" style="76" customWidth="1"/>
    <col min="12548" max="12800" width="8.5703125" style="76"/>
    <col min="12801" max="12801" width="81.85546875" style="76" customWidth="1"/>
    <col min="12802" max="12802" width="9" style="76" customWidth="1"/>
    <col min="12803" max="12803" width="11.140625" style="76" customWidth="1"/>
    <col min="12804" max="13056" width="8.5703125" style="76"/>
    <col min="13057" max="13057" width="81.85546875" style="76" customWidth="1"/>
    <col min="13058" max="13058" width="9" style="76" customWidth="1"/>
    <col min="13059" max="13059" width="11.140625" style="76" customWidth="1"/>
    <col min="13060" max="13312" width="8.5703125" style="76"/>
    <col min="13313" max="13313" width="81.85546875" style="76" customWidth="1"/>
    <col min="13314" max="13314" width="9" style="76" customWidth="1"/>
    <col min="13315" max="13315" width="11.140625" style="76" customWidth="1"/>
    <col min="13316" max="13568" width="8.5703125" style="76"/>
    <col min="13569" max="13569" width="81.85546875" style="76" customWidth="1"/>
    <col min="13570" max="13570" width="9" style="76" customWidth="1"/>
    <col min="13571" max="13571" width="11.140625" style="76" customWidth="1"/>
    <col min="13572" max="13824" width="8.5703125" style="76"/>
    <col min="13825" max="13825" width="81.85546875" style="76" customWidth="1"/>
    <col min="13826" max="13826" width="9" style="76" customWidth="1"/>
    <col min="13827" max="13827" width="11.140625" style="76" customWidth="1"/>
    <col min="13828" max="14080" width="8.5703125" style="76"/>
    <col min="14081" max="14081" width="81.85546875" style="76" customWidth="1"/>
    <col min="14082" max="14082" width="9" style="76" customWidth="1"/>
    <col min="14083" max="14083" width="11.140625" style="76" customWidth="1"/>
    <col min="14084" max="14336" width="8.5703125" style="76"/>
    <col min="14337" max="14337" width="81.85546875" style="76" customWidth="1"/>
    <col min="14338" max="14338" width="9" style="76" customWidth="1"/>
    <col min="14339" max="14339" width="11.140625" style="76" customWidth="1"/>
    <col min="14340" max="14592" width="8.5703125" style="76"/>
    <col min="14593" max="14593" width="81.85546875" style="76" customWidth="1"/>
    <col min="14594" max="14594" width="9" style="76" customWidth="1"/>
    <col min="14595" max="14595" width="11.140625" style="76" customWidth="1"/>
    <col min="14596" max="14848" width="8.5703125" style="76"/>
    <col min="14849" max="14849" width="81.85546875" style="76" customWidth="1"/>
    <col min="14850" max="14850" width="9" style="76" customWidth="1"/>
    <col min="14851" max="14851" width="11.140625" style="76" customWidth="1"/>
    <col min="14852" max="15104" width="8.5703125" style="76"/>
    <col min="15105" max="15105" width="81.85546875" style="76" customWidth="1"/>
    <col min="15106" max="15106" width="9" style="76" customWidth="1"/>
    <col min="15107" max="15107" width="11.140625" style="76" customWidth="1"/>
    <col min="15108" max="15360" width="8.5703125" style="76"/>
    <col min="15361" max="15361" width="81.85546875" style="76" customWidth="1"/>
    <col min="15362" max="15362" width="9" style="76" customWidth="1"/>
    <col min="15363" max="15363" width="11.140625" style="76" customWidth="1"/>
    <col min="15364" max="15616" width="8.5703125" style="76"/>
    <col min="15617" max="15617" width="81.85546875" style="76" customWidth="1"/>
    <col min="15618" max="15618" width="9" style="76" customWidth="1"/>
    <col min="15619" max="15619" width="11.140625" style="76" customWidth="1"/>
    <col min="15620" max="15872" width="8.5703125" style="76"/>
    <col min="15873" max="15873" width="81.85546875" style="76" customWidth="1"/>
    <col min="15874" max="15874" width="9" style="76" customWidth="1"/>
    <col min="15875" max="15875" width="11.140625" style="76" customWidth="1"/>
    <col min="15876" max="16128" width="8.5703125" style="76"/>
    <col min="16129" max="16129" width="81.85546875" style="76" customWidth="1"/>
    <col min="16130" max="16130" width="9" style="76" customWidth="1"/>
    <col min="16131" max="16131" width="11.140625" style="76" customWidth="1"/>
    <col min="16132" max="16384" width="8.5703125" style="76"/>
  </cols>
  <sheetData>
    <row r="1" spans="1:3" ht="19.350000000000001" customHeight="1" x14ac:dyDescent="0.2">
      <c r="A1" s="140" t="s">
        <v>557</v>
      </c>
      <c r="B1" s="140"/>
      <c r="C1" s="140"/>
    </row>
    <row r="2" spans="1:3" ht="19.350000000000001" customHeight="1" x14ac:dyDescent="0.2">
      <c r="A2" s="141" t="s">
        <v>558</v>
      </c>
      <c r="B2" s="141"/>
      <c r="C2" s="141"/>
    </row>
    <row r="3" spans="1:3" ht="15" customHeight="1" x14ac:dyDescent="0.2">
      <c r="A3" s="142" t="s">
        <v>559</v>
      </c>
      <c r="B3" s="142"/>
      <c r="C3" s="142"/>
    </row>
    <row r="4" spans="1:3" ht="15" x14ac:dyDescent="0.2">
      <c r="A4" s="143" t="s">
        <v>722</v>
      </c>
      <c r="B4" s="143"/>
      <c r="C4" s="143"/>
    </row>
    <row r="5" spans="1:3" ht="15" x14ac:dyDescent="0.2">
      <c r="A5" s="144" t="s">
        <v>694</v>
      </c>
      <c r="B5" s="144"/>
      <c r="C5" s="144"/>
    </row>
    <row r="6" spans="1:3" ht="15.75" customHeight="1" x14ac:dyDescent="0.25">
      <c r="A6" s="139" t="s">
        <v>667</v>
      </c>
      <c r="B6" s="139"/>
      <c r="C6" s="139"/>
    </row>
    <row r="7" spans="1:3" ht="15" x14ac:dyDescent="0.25">
      <c r="A7" s="77" t="s">
        <v>668</v>
      </c>
      <c r="B7" s="77" t="s">
        <v>669</v>
      </c>
      <c r="C7" s="77" t="s">
        <v>670</v>
      </c>
    </row>
    <row r="8" spans="1:3" x14ac:dyDescent="0.2">
      <c r="A8" s="78" t="s">
        <v>671</v>
      </c>
      <c r="B8" s="78" t="s">
        <v>672</v>
      </c>
      <c r="C8" s="79">
        <v>4.0099999999999997E-2</v>
      </c>
    </row>
    <row r="9" spans="1:3" x14ac:dyDescent="0.2">
      <c r="A9" s="78" t="s">
        <v>673</v>
      </c>
      <c r="B9" s="78" t="s">
        <v>674</v>
      </c>
      <c r="C9" s="79">
        <v>4.0000000000000001E-3</v>
      </c>
    </row>
    <row r="10" spans="1:3" x14ac:dyDescent="0.2">
      <c r="A10" s="78" t="s">
        <v>675</v>
      </c>
      <c r="B10" s="78" t="s">
        <v>676</v>
      </c>
      <c r="C10" s="79">
        <v>5.5999999999999999E-3</v>
      </c>
    </row>
    <row r="11" spans="1:3" x14ac:dyDescent="0.2">
      <c r="A11" s="78" t="s">
        <v>677</v>
      </c>
      <c r="B11" s="78" t="s">
        <v>678</v>
      </c>
      <c r="C11" s="79">
        <v>1.11E-2</v>
      </c>
    </row>
    <row r="12" spans="1:3" x14ac:dyDescent="0.2">
      <c r="A12" s="78" t="s">
        <v>679</v>
      </c>
      <c r="B12" s="78" t="s">
        <v>680</v>
      </c>
      <c r="C12" s="79">
        <v>7.2999999999999995E-2</v>
      </c>
    </row>
    <row r="13" spans="1:3" x14ac:dyDescent="0.2">
      <c r="A13" s="78" t="s">
        <v>681</v>
      </c>
      <c r="B13" s="78" t="s">
        <v>682</v>
      </c>
      <c r="C13" s="79">
        <v>3.6499999999999998E-2</v>
      </c>
    </row>
    <row r="14" spans="1:3" x14ac:dyDescent="0.2">
      <c r="A14" s="78" t="s">
        <v>683</v>
      </c>
      <c r="B14" s="78" t="s">
        <v>684</v>
      </c>
      <c r="C14" s="79">
        <v>0.03</v>
      </c>
    </row>
    <row r="15" spans="1:3" hidden="1" x14ac:dyDescent="0.2">
      <c r="A15" s="78" t="s">
        <v>685</v>
      </c>
      <c r="B15" s="78" t="s">
        <v>686</v>
      </c>
      <c r="C15" s="79">
        <v>0</v>
      </c>
    </row>
    <row r="16" spans="1:3" ht="14.25" hidden="1" x14ac:dyDescent="0.2">
      <c r="A16" s="78" t="s">
        <v>687</v>
      </c>
      <c r="B16" s="78" t="s">
        <v>688</v>
      </c>
      <c r="C16" s="80">
        <f>(ROUND((((1+C8+C9+C10)*(1+C11)*(1+C12)/(1-(C13+C14)))-1),4))</f>
        <v>0.22</v>
      </c>
    </row>
    <row r="17" spans="1:5" ht="15.75" x14ac:dyDescent="0.25">
      <c r="A17" s="81" t="s">
        <v>689</v>
      </c>
      <c r="B17" s="81" t="s">
        <v>690</v>
      </c>
      <c r="C17" s="82">
        <f>(ROUND((((1+C8+C9+C10)*(1+C11)*(1+C12)/(1-(C13+C14+C15)))-1),4))</f>
        <v>0.22</v>
      </c>
    </row>
    <row r="18" spans="1:5" ht="14.65" customHeight="1" x14ac:dyDescent="0.2">
      <c r="A18" s="137"/>
      <c r="B18" s="137"/>
      <c r="C18" s="138"/>
    </row>
    <row r="19" spans="1:5" ht="15.75" customHeight="1" x14ac:dyDescent="0.25">
      <c r="A19" s="139" t="s">
        <v>691</v>
      </c>
      <c r="B19" s="139"/>
      <c r="C19" s="139"/>
    </row>
    <row r="20" spans="1:5" s="84" customFormat="1" ht="15" x14ac:dyDescent="0.25">
      <c r="A20" s="77" t="s">
        <v>668</v>
      </c>
      <c r="B20" s="77" t="s">
        <v>669</v>
      </c>
      <c r="C20" s="83" t="s">
        <v>670</v>
      </c>
    </row>
    <row r="21" spans="1:5" x14ac:dyDescent="0.2">
      <c r="A21" s="78" t="s">
        <v>671</v>
      </c>
      <c r="B21" s="78" t="s">
        <v>672</v>
      </c>
      <c r="C21" s="79">
        <v>1.4999999999999999E-2</v>
      </c>
      <c r="E21" s="85"/>
    </row>
    <row r="22" spans="1:5" x14ac:dyDescent="0.2">
      <c r="A22" s="78" t="s">
        <v>673</v>
      </c>
      <c r="B22" s="78" t="s">
        <v>674</v>
      </c>
      <c r="C22" s="79">
        <v>4.7999999999999996E-3</v>
      </c>
      <c r="E22" s="85"/>
    </row>
    <row r="23" spans="1:5" x14ac:dyDescent="0.2">
      <c r="A23" s="78" t="s">
        <v>675</v>
      </c>
      <c r="B23" s="78" t="s">
        <v>676</v>
      </c>
      <c r="C23" s="79">
        <v>8.4600000000000005E-3</v>
      </c>
      <c r="E23" s="85"/>
    </row>
    <row r="24" spans="1:5" x14ac:dyDescent="0.2">
      <c r="A24" s="78" t="s">
        <v>677</v>
      </c>
      <c r="B24" s="78" t="s">
        <v>678</v>
      </c>
      <c r="C24" s="79">
        <v>8.5000000000000006E-3</v>
      </c>
      <c r="E24" s="85"/>
    </row>
    <row r="25" spans="1:5" x14ac:dyDescent="0.2">
      <c r="A25" s="78" t="s">
        <v>679</v>
      </c>
      <c r="B25" s="78" t="s">
        <v>680</v>
      </c>
      <c r="C25" s="79">
        <v>5.1400000000000001E-2</v>
      </c>
      <c r="E25" s="85"/>
    </row>
    <row r="26" spans="1:5" x14ac:dyDescent="0.2">
      <c r="A26" s="78" t="s">
        <v>681</v>
      </c>
      <c r="B26" s="78" t="s">
        <v>682</v>
      </c>
      <c r="C26" s="79">
        <v>3.6499999999999998E-2</v>
      </c>
      <c r="E26" s="85"/>
    </row>
    <row r="27" spans="1:5" x14ac:dyDescent="0.2">
      <c r="A27" s="78" t="s">
        <v>683</v>
      </c>
      <c r="B27" s="78" t="s">
        <v>684</v>
      </c>
      <c r="C27" s="79">
        <v>0.03</v>
      </c>
    </row>
    <row r="28" spans="1:5" hidden="1" x14ac:dyDescent="0.2">
      <c r="A28" s="78" t="s">
        <v>685</v>
      </c>
      <c r="B28" s="78" t="s">
        <v>686</v>
      </c>
      <c r="C28" s="79">
        <v>0</v>
      </c>
    </row>
    <row r="29" spans="1:5" ht="14.25" hidden="1" x14ac:dyDescent="0.2">
      <c r="A29" s="78" t="s">
        <v>687</v>
      </c>
      <c r="B29" s="78" t="s">
        <v>688</v>
      </c>
      <c r="C29" s="80">
        <f>(ROUND((((1+C21+C22+C23)*(1+C24)*(1+C25)/(1-(C26+C27)))-1),4))</f>
        <v>0.16800000000000001</v>
      </c>
    </row>
    <row r="30" spans="1:5" s="84" customFormat="1" ht="15.75" x14ac:dyDescent="0.25">
      <c r="A30" s="81" t="s">
        <v>692</v>
      </c>
      <c r="B30" s="81" t="s">
        <v>693</v>
      </c>
      <c r="C30" s="82">
        <f>(ROUND((((1+C21+C22+C23)*(1+C24)*(1+C25)/(1-(C26+C27+C28)))-1),4))</f>
        <v>0.16800000000000001</v>
      </c>
    </row>
  </sheetData>
  <sheetProtection selectLockedCells="1" selectUnlockedCells="1"/>
  <mergeCells count="8">
    <mergeCell ref="A18:C18"/>
    <mergeCell ref="A19:C19"/>
    <mergeCell ref="A1:C1"/>
    <mergeCell ref="A2:C2"/>
    <mergeCell ref="A3:C3"/>
    <mergeCell ref="A4:C4"/>
    <mergeCell ref="A5:C5"/>
    <mergeCell ref="A6:C6"/>
  </mergeCells>
  <conditionalFormatting sqref="C16">
    <cfRule type="expression" dxfId="1" priority="1" stopIfTrue="1">
      <formula>NA()</formula>
    </cfRule>
  </conditionalFormatting>
  <conditionalFormatting sqref="C29">
    <cfRule type="expression" dxfId="0" priority="2" stopIfTrue="1">
      <formula>NA()</formula>
    </cfRule>
  </conditionalFormatting>
  <printOptions horizontalCentered="1"/>
  <pageMargins left="0.47222222222222221" right="0.47222222222222221" top="0.47222222222222221" bottom="0.39374999999999999" header="0.51180555555555551" footer="0.51180555555555551"/>
  <pageSetup paperSize="9" scale="91" firstPageNumber="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50"/>
  <sheetViews>
    <sheetView view="pageBreakPreview" zoomScaleNormal="85" zoomScaleSheetLayoutView="100" workbookViewId="0">
      <pane ySplit="6" topLeftCell="A112" activePane="bottomLeft" state="frozen"/>
      <selection pane="bottomLeft" activeCell="A4" sqref="A4:L4"/>
    </sheetView>
  </sheetViews>
  <sheetFormatPr defaultColWidth="8.5703125" defaultRowHeight="12.75" x14ac:dyDescent="0.2"/>
  <cols>
    <col min="1" max="1" width="7.7109375" style="52" bestFit="1" customWidth="1"/>
    <col min="2" max="2" width="27.42578125" style="52" customWidth="1"/>
    <col min="3" max="3" width="10" style="52" bestFit="1" customWidth="1"/>
    <col min="4" max="4" width="7" style="52" customWidth="1"/>
    <col min="5" max="11" width="10.5703125" style="52" customWidth="1"/>
    <col min="12" max="12" width="12" style="52" customWidth="1"/>
    <col min="13" max="13" width="6.5703125" style="29" customWidth="1"/>
    <col min="14" max="14" width="4" style="31" bestFit="1" customWidth="1"/>
    <col min="15" max="15" width="13.42578125" style="31" customWidth="1"/>
    <col min="16" max="16" width="6.140625" style="31" customWidth="1"/>
    <col min="17" max="17" width="14.7109375" style="32" customWidth="1"/>
    <col min="18" max="18" width="11" style="33" customWidth="1"/>
    <col min="19" max="19" width="9.7109375" style="33" customWidth="1"/>
    <col min="20" max="242" width="9" style="34" customWidth="1"/>
    <col min="243" max="243" width="5.140625" style="34" customWidth="1"/>
    <col min="244" max="244" width="17.42578125" style="34" customWidth="1"/>
    <col min="245" max="245" width="10.42578125" style="34" customWidth="1"/>
    <col min="246" max="246" width="6.5703125" style="34" customWidth="1"/>
    <col min="247" max="247" width="8.5703125" style="34"/>
    <col min="248" max="248" width="9.85546875" style="34" customWidth="1"/>
    <col min="249" max="249" width="8.5703125" style="34"/>
    <col min="250" max="250" width="9.85546875" style="34" customWidth="1"/>
    <col min="251" max="251" width="8.5703125" style="34"/>
    <col min="252" max="252" width="7.7109375" style="34" bestFit="1" customWidth="1"/>
    <col min="253" max="253" width="16.140625" style="34" customWidth="1"/>
    <col min="254" max="254" width="10" style="34" bestFit="1" customWidth="1"/>
    <col min="255" max="255" width="7" style="34" customWidth="1"/>
    <col min="256" max="267" width="10.5703125" style="34" customWidth="1"/>
    <col min="268" max="268" width="12" style="34" customWidth="1"/>
    <col min="269" max="269" width="6.5703125" style="34" customWidth="1"/>
    <col min="270" max="270" width="5.28515625" style="34" customWidth="1"/>
    <col min="271" max="271" width="13.42578125" style="34" customWidth="1"/>
    <col min="272" max="272" width="6.140625" style="34" customWidth="1"/>
    <col min="273" max="273" width="14.7109375" style="34" customWidth="1"/>
    <col min="274" max="274" width="11" style="34" customWidth="1"/>
    <col min="275" max="275" width="9.7109375" style="34" customWidth="1"/>
    <col min="276" max="498" width="9" style="34" customWidth="1"/>
    <col min="499" max="499" width="5.140625" style="34" customWidth="1"/>
    <col min="500" max="500" width="17.42578125" style="34" customWidth="1"/>
    <col min="501" max="501" width="10.42578125" style="34" customWidth="1"/>
    <col min="502" max="502" width="6.5703125" style="34" customWidth="1"/>
    <col min="503" max="503" width="8.5703125" style="34"/>
    <col min="504" max="504" width="9.85546875" style="34" customWidth="1"/>
    <col min="505" max="505" width="8.5703125" style="34"/>
    <col min="506" max="506" width="9.85546875" style="34" customWidth="1"/>
    <col min="507" max="507" width="8.5703125" style="34"/>
    <col min="508" max="508" width="7.7109375" style="34" bestFit="1" customWidth="1"/>
    <col min="509" max="509" width="16.140625" style="34" customWidth="1"/>
    <col min="510" max="510" width="10" style="34" bestFit="1" customWidth="1"/>
    <col min="511" max="511" width="7" style="34" customWidth="1"/>
    <col min="512" max="523" width="10.5703125" style="34" customWidth="1"/>
    <col min="524" max="524" width="12" style="34" customWidth="1"/>
    <col min="525" max="525" width="6.5703125" style="34" customWidth="1"/>
    <col min="526" max="526" width="5.28515625" style="34" customWidth="1"/>
    <col min="527" max="527" width="13.42578125" style="34" customWidth="1"/>
    <col min="528" max="528" width="6.140625" style="34" customWidth="1"/>
    <col min="529" max="529" width="14.7109375" style="34" customWidth="1"/>
    <col min="530" max="530" width="11" style="34" customWidth="1"/>
    <col min="531" max="531" width="9.7109375" style="34" customWidth="1"/>
    <col min="532" max="754" width="9" style="34" customWidth="1"/>
    <col min="755" max="755" width="5.140625" style="34" customWidth="1"/>
    <col min="756" max="756" width="17.42578125" style="34" customWidth="1"/>
    <col min="757" max="757" width="10.42578125" style="34" customWidth="1"/>
    <col min="758" max="758" width="6.5703125" style="34" customWidth="1"/>
    <col min="759" max="759" width="8.5703125" style="34"/>
    <col min="760" max="760" width="9.85546875" style="34" customWidth="1"/>
    <col min="761" max="761" width="8.5703125" style="34"/>
    <col min="762" max="762" width="9.85546875" style="34" customWidth="1"/>
    <col min="763" max="763" width="8.5703125" style="34"/>
    <col min="764" max="764" width="7.7109375" style="34" bestFit="1" customWidth="1"/>
    <col min="765" max="765" width="16.140625" style="34" customWidth="1"/>
    <col min="766" max="766" width="10" style="34" bestFit="1" customWidth="1"/>
    <col min="767" max="767" width="7" style="34" customWidth="1"/>
    <col min="768" max="779" width="10.5703125" style="34" customWidth="1"/>
    <col min="780" max="780" width="12" style="34" customWidth="1"/>
    <col min="781" max="781" width="6.5703125" style="34" customWidth="1"/>
    <col min="782" max="782" width="5.28515625" style="34" customWidth="1"/>
    <col min="783" max="783" width="13.42578125" style="34" customWidth="1"/>
    <col min="784" max="784" width="6.140625" style="34" customWidth="1"/>
    <col min="785" max="785" width="14.7109375" style="34" customWidth="1"/>
    <col min="786" max="786" width="11" style="34" customWidth="1"/>
    <col min="787" max="787" width="9.7109375" style="34" customWidth="1"/>
    <col min="788" max="1010" width="9" style="34" customWidth="1"/>
    <col min="1011" max="1011" width="5.140625" style="34" customWidth="1"/>
    <col min="1012" max="1012" width="17.42578125" style="34" customWidth="1"/>
    <col min="1013" max="1013" width="10.42578125" style="34" customWidth="1"/>
    <col min="1014" max="1014" width="6.5703125" style="34" customWidth="1"/>
    <col min="1015" max="1015" width="8.5703125" style="34"/>
    <col min="1016" max="1016" width="9.85546875" style="34" customWidth="1"/>
    <col min="1017" max="1017" width="8.5703125" style="34"/>
    <col min="1018" max="1018" width="9.85546875" style="34" customWidth="1"/>
    <col min="1019" max="1019" width="8.5703125" style="34"/>
    <col min="1020" max="1020" width="7.7109375" style="34" bestFit="1" customWidth="1"/>
    <col min="1021" max="1021" width="16.140625" style="34" customWidth="1"/>
    <col min="1022" max="1022" width="10" style="34" bestFit="1" customWidth="1"/>
    <col min="1023" max="1023" width="7" style="34" customWidth="1"/>
    <col min="1024" max="1035" width="10.5703125" style="34" customWidth="1"/>
    <col min="1036" max="1036" width="12" style="34" customWidth="1"/>
    <col min="1037" max="1037" width="6.5703125" style="34" customWidth="1"/>
    <col min="1038" max="1038" width="5.28515625" style="34" customWidth="1"/>
    <col min="1039" max="1039" width="13.42578125" style="34" customWidth="1"/>
    <col min="1040" max="1040" width="6.140625" style="34" customWidth="1"/>
    <col min="1041" max="1041" width="14.7109375" style="34" customWidth="1"/>
    <col min="1042" max="1042" width="11" style="34" customWidth="1"/>
    <col min="1043" max="1043" width="9.7109375" style="34" customWidth="1"/>
    <col min="1044" max="1266" width="9" style="34" customWidth="1"/>
    <col min="1267" max="1267" width="5.140625" style="34" customWidth="1"/>
    <col min="1268" max="1268" width="17.42578125" style="34" customWidth="1"/>
    <col min="1269" max="1269" width="10.42578125" style="34" customWidth="1"/>
    <col min="1270" max="1270" width="6.5703125" style="34" customWidth="1"/>
    <col min="1271" max="1271" width="8.5703125" style="34"/>
    <col min="1272" max="1272" width="9.85546875" style="34" customWidth="1"/>
    <col min="1273" max="1273" width="8.5703125" style="34"/>
    <col min="1274" max="1274" width="9.85546875" style="34" customWidth="1"/>
    <col min="1275" max="1275" width="8.5703125" style="34"/>
    <col min="1276" max="1276" width="7.7109375" style="34" bestFit="1" customWidth="1"/>
    <col min="1277" max="1277" width="16.140625" style="34" customWidth="1"/>
    <col min="1278" max="1278" width="10" style="34" bestFit="1" customWidth="1"/>
    <col min="1279" max="1279" width="7" style="34" customWidth="1"/>
    <col min="1280" max="1291" width="10.5703125" style="34" customWidth="1"/>
    <col min="1292" max="1292" width="12" style="34" customWidth="1"/>
    <col min="1293" max="1293" width="6.5703125" style="34" customWidth="1"/>
    <col min="1294" max="1294" width="5.28515625" style="34" customWidth="1"/>
    <col min="1295" max="1295" width="13.42578125" style="34" customWidth="1"/>
    <col min="1296" max="1296" width="6.140625" style="34" customWidth="1"/>
    <col min="1297" max="1297" width="14.7109375" style="34" customWidth="1"/>
    <col min="1298" max="1298" width="11" style="34" customWidth="1"/>
    <col min="1299" max="1299" width="9.7109375" style="34" customWidth="1"/>
    <col min="1300" max="1522" width="9" style="34" customWidth="1"/>
    <col min="1523" max="1523" width="5.140625" style="34" customWidth="1"/>
    <col min="1524" max="1524" width="17.42578125" style="34" customWidth="1"/>
    <col min="1525" max="1525" width="10.42578125" style="34" customWidth="1"/>
    <col min="1526" max="1526" width="6.5703125" style="34" customWidth="1"/>
    <col min="1527" max="1527" width="8.5703125" style="34"/>
    <col min="1528" max="1528" width="9.85546875" style="34" customWidth="1"/>
    <col min="1529" max="1529" width="8.5703125" style="34"/>
    <col min="1530" max="1530" width="9.85546875" style="34" customWidth="1"/>
    <col min="1531" max="1531" width="8.5703125" style="34"/>
    <col min="1532" max="1532" width="7.7109375" style="34" bestFit="1" customWidth="1"/>
    <col min="1533" max="1533" width="16.140625" style="34" customWidth="1"/>
    <col min="1534" max="1534" width="10" style="34" bestFit="1" customWidth="1"/>
    <col min="1535" max="1535" width="7" style="34" customWidth="1"/>
    <col min="1536" max="1547" width="10.5703125" style="34" customWidth="1"/>
    <col min="1548" max="1548" width="12" style="34" customWidth="1"/>
    <col min="1549" max="1549" width="6.5703125" style="34" customWidth="1"/>
    <col min="1550" max="1550" width="5.28515625" style="34" customWidth="1"/>
    <col min="1551" max="1551" width="13.42578125" style="34" customWidth="1"/>
    <col min="1552" max="1552" width="6.140625" style="34" customWidth="1"/>
    <col min="1553" max="1553" width="14.7109375" style="34" customWidth="1"/>
    <col min="1554" max="1554" width="11" style="34" customWidth="1"/>
    <col min="1555" max="1555" width="9.7109375" style="34" customWidth="1"/>
    <col min="1556" max="1778" width="9" style="34" customWidth="1"/>
    <col min="1779" max="1779" width="5.140625" style="34" customWidth="1"/>
    <col min="1780" max="1780" width="17.42578125" style="34" customWidth="1"/>
    <col min="1781" max="1781" width="10.42578125" style="34" customWidth="1"/>
    <col min="1782" max="1782" width="6.5703125" style="34" customWidth="1"/>
    <col min="1783" max="1783" width="8.5703125" style="34"/>
    <col min="1784" max="1784" width="9.85546875" style="34" customWidth="1"/>
    <col min="1785" max="1785" width="8.5703125" style="34"/>
    <col min="1786" max="1786" width="9.85546875" style="34" customWidth="1"/>
    <col min="1787" max="1787" width="8.5703125" style="34"/>
    <col min="1788" max="1788" width="7.7109375" style="34" bestFit="1" customWidth="1"/>
    <col min="1789" max="1789" width="16.140625" style="34" customWidth="1"/>
    <col min="1790" max="1790" width="10" style="34" bestFit="1" customWidth="1"/>
    <col min="1791" max="1791" width="7" style="34" customWidth="1"/>
    <col min="1792" max="1803" width="10.5703125" style="34" customWidth="1"/>
    <col min="1804" max="1804" width="12" style="34" customWidth="1"/>
    <col min="1805" max="1805" width="6.5703125" style="34" customWidth="1"/>
    <col min="1806" max="1806" width="5.28515625" style="34" customWidth="1"/>
    <col min="1807" max="1807" width="13.42578125" style="34" customWidth="1"/>
    <col min="1808" max="1808" width="6.140625" style="34" customWidth="1"/>
    <col min="1809" max="1809" width="14.7109375" style="34" customWidth="1"/>
    <col min="1810" max="1810" width="11" style="34" customWidth="1"/>
    <col min="1811" max="1811" width="9.7109375" style="34" customWidth="1"/>
    <col min="1812" max="2034" width="9" style="34" customWidth="1"/>
    <col min="2035" max="2035" width="5.140625" style="34" customWidth="1"/>
    <col min="2036" max="2036" width="17.42578125" style="34" customWidth="1"/>
    <col min="2037" max="2037" width="10.42578125" style="34" customWidth="1"/>
    <col min="2038" max="2038" width="6.5703125" style="34" customWidth="1"/>
    <col min="2039" max="2039" width="8.5703125" style="34"/>
    <col min="2040" max="2040" width="9.85546875" style="34" customWidth="1"/>
    <col min="2041" max="2041" width="8.5703125" style="34"/>
    <col min="2042" max="2042" width="9.85546875" style="34" customWidth="1"/>
    <col min="2043" max="2043" width="8.5703125" style="34"/>
    <col min="2044" max="2044" width="7.7109375" style="34" bestFit="1" customWidth="1"/>
    <col min="2045" max="2045" width="16.140625" style="34" customWidth="1"/>
    <col min="2046" max="2046" width="10" style="34" bestFit="1" customWidth="1"/>
    <col min="2047" max="2047" width="7" style="34" customWidth="1"/>
    <col min="2048" max="2059" width="10.5703125" style="34" customWidth="1"/>
    <col min="2060" max="2060" width="12" style="34" customWidth="1"/>
    <col min="2061" max="2061" width="6.5703125" style="34" customWidth="1"/>
    <col min="2062" max="2062" width="5.28515625" style="34" customWidth="1"/>
    <col min="2063" max="2063" width="13.42578125" style="34" customWidth="1"/>
    <col min="2064" max="2064" width="6.140625" style="34" customWidth="1"/>
    <col min="2065" max="2065" width="14.7109375" style="34" customWidth="1"/>
    <col min="2066" max="2066" width="11" style="34" customWidth="1"/>
    <col min="2067" max="2067" width="9.7109375" style="34" customWidth="1"/>
    <col min="2068" max="2290" width="9" style="34" customWidth="1"/>
    <col min="2291" max="2291" width="5.140625" style="34" customWidth="1"/>
    <col min="2292" max="2292" width="17.42578125" style="34" customWidth="1"/>
    <col min="2293" max="2293" width="10.42578125" style="34" customWidth="1"/>
    <col min="2294" max="2294" width="6.5703125" style="34" customWidth="1"/>
    <col min="2295" max="2295" width="8.5703125" style="34"/>
    <col min="2296" max="2296" width="9.85546875" style="34" customWidth="1"/>
    <col min="2297" max="2297" width="8.5703125" style="34"/>
    <col min="2298" max="2298" width="9.85546875" style="34" customWidth="1"/>
    <col min="2299" max="2299" width="8.5703125" style="34"/>
    <col min="2300" max="2300" width="7.7109375" style="34" bestFit="1" customWidth="1"/>
    <col min="2301" max="2301" width="16.140625" style="34" customWidth="1"/>
    <col min="2302" max="2302" width="10" style="34" bestFit="1" customWidth="1"/>
    <col min="2303" max="2303" width="7" style="34" customWidth="1"/>
    <col min="2304" max="2315" width="10.5703125" style="34" customWidth="1"/>
    <col min="2316" max="2316" width="12" style="34" customWidth="1"/>
    <col min="2317" max="2317" width="6.5703125" style="34" customWidth="1"/>
    <col min="2318" max="2318" width="5.28515625" style="34" customWidth="1"/>
    <col min="2319" max="2319" width="13.42578125" style="34" customWidth="1"/>
    <col min="2320" max="2320" width="6.140625" style="34" customWidth="1"/>
    <col min="2321" max="2321" width="14.7109375" style="34" customWidth="1"/>
    <col min="2322" max="2322" width="11" style="34" customWidth="1"/>
    <col min="2323" max="2323" width="9.7109375" style="34" customWidth="1"/>
    <col min="2324" max="2546" width="9" style="34" customWidth="1"/>
    <col min="2547" max="2547" width="5.140625" style="34" customWidth="1"/>
    <col min="2548" max="2548" width="17.42578125" style="34" customWidth="1"/>
    <col min="2549" max="2549" width="10.42578125" style="34" customWidth="1"/>
    <col min="2550" max="2550" width="6.5703125" style="34" customWidth="1"/>
    <col min="2551" max="2551" width="8.5703125" style="34"/>
    <col min="2552" max="2552" width="9.85546875" style="34" customWidth="1"/>
    <col min="2553" max="2553" width="8.5703125" style="34"/>
    <col min="2554" max="2554" width="9.85546875" style="34" customWidth="1"/>
    <col min="2555" max="2555" width="8.5703125" style="34"/>
    <col min="2556" max="2556" width="7.7109375" style="34" bestFit="1" customWidth="1"/>
    <col min="2557" max="2557" width="16.140625" style="34" customWidth="1"/>
    <col min="2558" max="2558" width="10" style="34" bestFit="1" customWidth="1"/>
    <col min="2559" max="2559" width="7" style="34" customWidth="1"/>
    <col min="2560" max="2571" width="10.5703125" style="34" customWidth="1"/>
    <col min="2572" max="2572" width="12" style="34" customWidth="1"/>
    <col min="2573" max="2573" width="6.5703125" style="34" customWidth="1"/>
    <col min="2574" max="2574" width="5.28515625" style="34" customWidth="1"/>
    <col min="2575" max="2575" width="13.42578125" style="34" customWidth="1"/>
    <col min="2576" max="2576" width="6.140625" style="34" customWidth="1"/>
    <col min="2577" max="2577" width="14.7109375" style="34" customWidth="1"/>
    <col min="2578" max="2578" width="11" style="34" customWidth="1"/>
    <col min="2579" max="2579" width="9.7109375" style="34" customWidth="1"/>
    <col min="2580" max="2802" width="9" style="34" customWidth="1"/>
    <col min="2803" max="2803" width="5.140625" style="34" customWidth="1"/>
    <col min="2804" max="2804" width="17.42578125" style="34" customWidth="1"/>
    <col min="2805" max="2805" width="10.42578125" style="34" customWidth="1"/>
    <col min="2806" max="2806" width="6.5703125" style="34" customWidth="1"/>
    <col min="2807" max="2807" width="8.5703125" style="34"/>
    <col min="2808" max="2808" width="9.85546875" style="34" customWidth="1"/>
    <col min="2809" max="2809" width="8.5703125" style="34"/>
    <col min="2810" max="2810" width="9.85546875" style="34" customWidth="1"/>
    <col min="2811" max="2811" width="8.5703125" style="34"/>
    <col min="2812" max="2812" width="7.7109375" style="34" bestFit="1" customWidth="1"/>
    <col min="2813" max="2813" width="16.140625" style="34" customWidth="1"/>
    <col min="2814" max="2814" width="10" style="34" bestFit="1" customWidth="1"/>
    <col min="2815" max="2815" width="7" style="34" customWidth="1"/>
    <col min="2816" max="2827" width="10.5703125" style="34" customWidth="1"/>
    <col min="2828" max="2828" width="12" style="34" customWidth="1"/>
    <col min="2829" max="2829" width="6.5703125" style="34" customWidth="1"/>
    <col min="2830" max="2830" width="5.28515625" style="34" customWidth="1"/>
    <col min="2831" max="2831" width="13.42578125" style="34" customWidth="1"/>
    <col min="2832" max="2832" width="6.140625" style="34" customWidth="1"/>
    <col min="2833" max="2833" width="14.7109375" style="34" customWidth="1"/>
    <col min="2834" max="2834" width="11" style="34" customWidth="1"/>
    <col min="2835" max="2835" width="9.7109375" style="34" customWidth="1"/>
    <col min="2836" max="3058" width="9" style="34" customWidth="1"/>
    <col min="3059" max="3059" width="5.140625" style="34" customWidth="1"/>
    <col min="3060" max="3060" width="17.42578125" style="34" customWidth="1"/>
    <col min="3061" max="3061" width="10.42578125" style="34" customWidth="1"/>
    <col min="3062" max="3062" width="6.5703125" style="34" customWidth="1"/>
    <col min="3063" max="3063" width="8.5703125" style="34"/>
    <col min="3064" max="3064" width="9.85546875" style="34" customWidth="1"/>
    <col min="3065" max="3065" width="8.5703125" style="34"/>
    <col min="3066" max="3066" width="9.85546875" style="34" customWidth="1"/>
    <col min="3067" max="3067" width="8.5703125" style="34"/>
    <col min="3068" max="3068" width="7.7109375" style="34" bestFit="1" customWidth="1"/>
    <col min="3069" max="3069" width="16.140625" style="34" customWidth="1"/>
    <col min="3070" max="3070" width="10" style="34" bestFit="1" customWidth="1"/>
    <col min="3071" max="3071" width="7" style="34" customWidth="1"/>
    <col min="3072" max="3083" width="10.5703125" style="34" customWidth="1"/>
    <col min="3084" max="3084" width="12" style="34" customWidth="1"/>
    <col min="3085" max="3085" width="6.5703125" style="34" customWidth="1"/>
    <col min="3086" max="3086" width="5.28515625" style="34" customWidth="1"/>
    <col min="3087" max="3087" width="13.42578125" style="34" customWidth="1"/>
    <col min="3088" max="3088" width="6.140625" style="34" customWidth="1"/>
    <col min="3089" max="3089" width="14.7109375" style="34" customWidth="1"/>
    <col min="3090" max="3090" width="11" style="34" customWidth="1"/>
    <col min="3091" max="3091" width="9.7109375" style="34" customWidth="1"/>
    <col min="3092" max="3314" width="9" style="34" customWidth="1"/>
    <col min="3315" max="3315" width="5.140625" style="34" customWidth="1"/>
    <col min="3316" max="3316" width="17.42578125" style="34" customWidth="1"/>
    <col min="3317" max="3317" width="10.42578125" style="34" customWidth="1"/>
    <col min="3318" max="3318" width="6.5703125" style="34" customWidth="1"/>
    <col min="3319" max="3319" width="8.5703125" style="34"/>
    <col min="3320" max="3320" width="9.85546875" style="34" customWidth="1"/>
    <col min="3321" max="3321" width="8.5703125" style="34"/>
    <col min="3322" max="3322" width="9.85546875" style="34" customWidth="1"/>
    <col min="3323" max="3323" width="8.5703125" style="34"/>
    <col min="3324" max="3324" width="7.7109375" style="34" bestFit="1" customWidth="1"/>
    <col min="3325" max="3325" width="16.140625" style="34" customWidth="1"/>
    <col min="3326" max="3326" width="10" style="34" bestFit="1" customWidth="1"/>
    <col min="3327" max="3327" width="7" style="34" customWidth="1"/>
    <col min="3328" max="3339" width="10.5703125" style="34" customWidth="1"/>
    <col min="3340" max="3340" width="12" style="34" customWidth="1"/>
    <col min="3341" max="3341" width="6.5703125" style="34" customWidth="1"/>
    <col min="3342" max="3342" width="5.28515625" style="34" customWidth="1"/>
    <col min="3343" max="3343" width="13.42578125" style="34" customWidth="1"/>
    <col min="3344" max="3344" width="6.140625" style="34" customWidth="1"/>
    <col min="3345" max="3345" width="14.7109375" style="34" customWidth="1"/>
    <col min="3346" max="3346" width="11" style="34" customWidth="1"/>
    <col min="3347" max="3347" width="9.7109375" style="34" customWidth="1"/>
    <col min="3348" max="3570" width="9" style="34" customWidth="1"/>
    <col min="3571" max="3571" width="5.140625" style="34" customWidth="1"/>
    <col min="3572" max="3572" width="17.42578125" style="34" customWidth="1"/>
    <col min="3573" max="3573" width="10.42578125" style="34" customWidth="1"/>
    <col min="3574" max="3574" width="6.5703125" style="34" customWidth="1"/>
    <col min="3575" max="3575" width="8.5703125" style="34"/>
    <col min="3576" max="3576" width="9.85546875" style="34" customWidth="1"/>
    <col min="3577" max="3577" width="8.5703125" style="34"/>
    <col min="3578" max="3578" width="9.85546875" style="34" customWidth="1"/>
    <col min="3579" max="3579" width="8.5703125" style="34"/>
    <col min="3580" max="3580" width="7.7109375" style="34" bestFit="1" customWidth="1"/>
    <col min="3581" max="3581" width="16.140625" style="34" customWidth="1"/>
    <col min="3582" max="3582" width="10" style="34" bestFit="1" customWidth="1"/>
    <col min="3583" max="3583" width="7" style="34" customWidth="1"/>
    <col min="3584" max="3595" width="10.5703125" style="34" customWidth="1"/>
    <col min="3596" max="3596" width="12" style="34" customWidth="1"/>
    <col min="3597" max="3597" width="6.5703125" style="34" customWidth="1"/>
    <col min="3598" max="3598" width="5.28515625" style="34" customWidth="1"/>
    <col min="3599" max="3599" width="13.42578125" style="34" customWidth="1"/>
    <col min="3600" max="3600" width="6.140625" style="34" customWidth="1"/>
    <col min="3601" max="3601" width="14.7109375" style="34" customWidth="1"/>
    <col min="3602" max="3602" width="11" style="34" customWidth="1"/>
    <col min="3603" max="3603" width="9.7109375" style="34" customWidth="1"/>
    <col min="3604" max="3826" width="9" style="34" customWidth="1"/>
    <col min="3827" max="3827" width="5.140625" style="34" customWidth="1"/>
    <col min="3828" max="3828" width="17.42578125" style="34" customWidth="1"/>
    <col min="3829" max="3829" width="10.42578125" style="34" customWidth="1"/>
    <col min="3830" max="3830" width="6.5703125" style="34" customWidth="1"/>
    <col min="3831" max="3831" width="8.5703125" style="34"/>
    <col min="3832" max="3832" width="9.85546875" style="34" customWidth="1"/>
    <col min="3833" max="3833" width="8.5703125" style="34"/>
    <col min="3834" max="3834" width="9.85546875" style="34" customWidth="1"/>
    <col min="3835" max="3835" width="8.5703125" style="34"/>
    <col min="3836" max="3836" width="7.7109375" style="34" bestFit="1" customWidth="1"/>
    <col min="3837" max="3837" width="16.140625" style="34" customWidth="1"/>
    <col min="3838" max="3838" width="10" style="34" bestFit="1" customWidth="1"/>
    <col min="3839" max="3839" width="7" style="34" customWidth="1"/>
    <col min="3840" max="3851" width="10.5703125" style="34" customWidth="1"/>
    <col min="3852" max="3852" width="12" style="34" customWidth="1"/>
    <col min="3853" max="3853" width="6.5703125" style="34" customWidth="1"/>
    <col min="3854" max="3854" width="5.28515625" style="34" customWidth="1"/>
    <col min="3855" max="3855" width="13.42578125" style="34" customWidth="1"/>
    <col min="3856" max="3856" width="6.140625" style="34" customWidth="1"/>
    <col min="3857" max="3857" width="14.7109375" style="34" customWidth="1"/>
    <col min="3858" max="3858" width="11" style="34" customWidth="1"/>
    <col min="3859" max="3859" width="9.7109375" style="34" customWidth="1"/>
    <col min="3860" max="4082" width="9" style="34" customWidth="1"/>
    <col min="4083" max="4083" width="5.140625" style="34" customWidth="1"/>
    <col min="4084" max="4084" width="17.42578125" style="34" customWidth="1"/>
    <col min="4085" max="4085" width="10.42578125" style="34" customWidth="1"/>
    <col min="4086" max="4086" width="6.5703125" style="34" customWidth="1"/>
    <col min="4087" max="4087" width="8.5703125" style="34"/>
    <col min="4088" max="4088" width="9.85546875" style="34" customWidth="1"/>
    <col min="4089" max="4089" width="8.5703125" style="34"/>
    <col min="4090" max="4090" width="9.85546875" style="34" customWidth="1"/>
    <col min="4091" max="4091" width="8.5703125" style="34"/>
    <col min="4092" max="4092" width="7.7109375" style="34" bestFit="1" customWidth="1"/>
    <col min="4093" max="4093" width="16.140625" style="34" customWidth="1"/>
    <col min="4094" max="4094" width="10" style="34" bestFit="1" customWidth="1"/>
    <col min="4095" max="4095" width="7" style="34" customWidth="1"/>
    <col min="4096" max="4107" width="10.5703125" style="34" customWidth="1"/>
    <col min="4108" max="4108" width="12" style="34" customWidth="1"/>
    <col min="4109" max="4109" width="6.5703125" style="34" customWidth="1"/>
    <col min="4110" max="4110" width="5.28515625" style="34" customWidth="1"/>
    <col min="4111" max="4111" width="13.42578125" style="34" customWidth="1"/>
    <col min="4112" max="4112" width="6.140625" style="34" customWidth="1"/>
    <col min="4113" max="4113" width="14.7109375" style="34" customWidth="1"/>
    <col min="4114" max="4114" width="11" style="34" customWidth="1"/>
    <col min="4115" max="4115" width="9.7109375" style="34" customWidth="1"/>
    <col min="4116" max="4338" width="9" style="34" customWidth="1"/>
    <col min="4339" max="4339" width="5.140625" style="34" customWidth="1"/>
    <col min="4340" max="4340" width="17.42578125" style="34" customWidth="1"/>
    <col min="4341" max="4341" width="10.42578125" style="34" customWidth="1"/>
    <col min="4342" max="4342" width="6.5703125" style="34" customWidth="1"/>
    <col min="4343" max="4343" width="8.5703125" style="34"/>
    <col min="4344" max="4344" width="9.85546875" style="34" customWidth="1"/>
    <col min="4345" max="4345" width="8.5703125" style="34"/>
    <col min="4346" max="4346" width="9.85546875" style="34" customWidth="1"/>
    <col min="4347" max="4347" width="8.5703125" style="34"/>
    <col min="4348" max="4348" width="7.7109375" style="34" bestFit="1" customWidth="1"/>
    <col min="4349" max="4349" width="16.140625" style="34" customWidth="1"/>
    <col min="4350" max="4350" width="10" style="34" bestFit="1" customWidth="1"/>
    <col min="4351" max="4351" width="7" style="34" customWidth="1"/>
    <col min="4352" max="4363" width="10.5703125" style="34" customWidth="1"/>
    <col min="4364" max="4364" width="12" style="34" customWidth="1"/>
    <col min="4365" max="4365" width="6.5703125" style="34" customWidth="1"/>
    <col min="4366" max="4366" width="5.28515625" style="34" customWidth="1"/>
    <col min="4367" max="4367" width="13.42578125" style="34" customWidth="1"/>
    <col min="4368" max="4368" width="6.140625" style="34" customWidth="1"/>
    <col min="4369" max="4369" width="14.7109375" style="34" customWidth="1"/>
    <col min="4370" max="4370" width="11" style="34" customWidth="1"/>
    <col min="4371" max="4371" width="9.7109375" style="34" customWidth="1"/>
    <col min="4372" max="4594" width="9" style="34" customWidth="1"/>
    <col min="4595" max="4595" width="5.140625" style="34" customWidth="1"/>
    <col min="4596" max="4596" width="17.42578125" style="34" customWidth="1"/>
    <col min="4597" max="4597" width="10.42578125" style="34" customWidth="1"/>
    <col min="4598" max="4598" width="6.5703125" style="34" customWidth="1"/>
    <col min="4599" max="4599" width="8.5703125" style="34"/>
    <col min="4600" max="4600" width="9.85546875" style="34" customWidth="1"/>
    <col min="4601" max="4601" width="8.5703125" style="34"/>
    <col min="4602" max="4602" width="9.85546875" style="34" customWidth="1"/>
    <col min="4603" max="4603" width="8.5703125" style="34"/>
    <col min="4604" max="4604" width="7.7109375" style="34" bestFit="1" customWidth="1"/>
    <col min="4605" max="4605" width="16.140625" style="34" customWidth="1"/>
    <col min="4606" max="4606" width="10" style="34" bestFit="1" customWidth="1"/>
    <col min="4607" max="4607" width="7" style="34" customWidth="1"/>
    <col min="4608" max="4619" width="10.5703125" style="34" customWidth="1"/>
    <col min="4620" max="4620" width="12" style="34" customWidth="1"/>
    <col min="4621" max="4621" width="6.5703125" style="34" customWidth="1"/>
    <col min="4622" max="4622" width="5.28515625" style="34" customWidth="1"/>
    <col min="4623" max="4623" width="13.42578125" style="34" customWidth="1"/>
    <col min="4624" max="4624" width="6.140625" style="34" customWidth="1"/>
    <col min="4625" max="4625" width="14.7109375" style="34" customWidth="1"/>
    <col min="4626" max="4626" width="11" style="34" customWidth="1"/>
    <col min="4627" max="4627" width="9.7109375" style="34" customWidth="1"/>
    <col min="4628" max="4850" width="9" style="34" customWidth="1"/>
    <col min="4851" max="4851" width="5.140625" style="34" customWidth="1"/>
    <col min="4852" max="4852" width="17.42578125" style="34" customWidth="1"/>
    <col min="4853" max="4853" width="10.42578125" style="34" customWidth="1"/>
    <col min="4854" max="4854" width="6.5703125" style="34" customWidth="1"/>
    <col min="4855" max="4855" width="8.5703125" style="34"/>
    <col min="4856" max="4856" width="9.85546875" style="34" customWidth="1"/>
    <col min="4857" max="4857" width="8.5703125" style="34"/>
    <col min="4858" max="4858" width="9.85546875" style="34" customWidth="1"/>
    <col min="4859" max="4859" width="8.5703125" style="34"/>
    <col min="4860" max="4860" width="7.7109375" style="34" bestFit="1" customWidth="1"/>
    <col min="4861" max="4861" width="16.140625" style="34" customWidth="1"/>
    <col min="4862" max="4862" width="10" style="34" bestFit="1" customWidth="1"/>
    <col min="4863" max="4863" width="7" style="34" customWidth="1"/>
    <col min="4864" max="4875" width="10.5703125" style="34" customWidth="1"/>
    <col min="4876" max="4876" width="12" style="34" customWidth="1"/>
    <col min="4877" max="4877" width="6.5703125" style="34" customWidth="1"/>
    <col min="4878" max="4878" width="5.28515625" style="34" customWidth="1"/>
    <col min="4879" max="4879" width="13.42578125" style="34" customWidth="1"/>
    <col min="4880" max="4880" width="6.140625" style="34" customWidth="1"/>
    <col min="4881" max="4881" width="14.7109375" style="34" customWidth="1"/>
    <col min="4882" max="4882" width="11" style="34" customWidth="1"/>
    <col min="4883" max="4883" width="9.7109375" style="34" customWidth="1"/>
    <col min="4884" max="5106" width="9" style="34" customWidth="1"/>
    <col min="5107" max="5107" width="5.140625" style="34" customWidth="1"/>
    <col min="5108" max="5108" width="17.42578125" style="34" customWidth="1"/>
    <col min="5109" max="5109" width="10.42578125" style="34" customWidth="1"/>
    <col min="5110" max="5110" width="6.5703125" style="34" customWidth="1"/>
    <col min="5111" max="5111" width="8.5703125" style="34"/>
    <col min="5112" max="5112" width="9.85546875" style="34" customWidth="1"/>
    <col min="5113" max="5113" width="8.5703125" style="34"/>
    <col min="5114" max="5114" width="9.85546875" style="34" customWidth="1"/>
    <col min="5115" max="5115" width="8.5703125" style="34"/>
    <col min="5116" max="5116" width="7.7109375" style="34" bestFit="1" customWidth="1"/>
    <col min="5117" max="5117" width="16.140625" style="34" customWidth="1"/>
    <col min="5118" max="5118" width="10" style="34" bestFit="1" customWidth="1"/>
    <col min="5119" max="5119" width="7" style="34" customWidth="1"/>
    <col min="5120" max="5131" width="10.5703125" style="34" customWidth="1"/>
    <col min="5132" max="5132" width="12" style="34" customWidth="1"/>
    <col min="5133" max="5133" width="6.5703125" style="34" customWidth="1"/>
    <col min="5134" max="5134" width="5.28515625" style="34" customWidth="1"/>
    <col min="5135" max="5135" width="13.42578125" style="34" customWidth="1"/>
    <col min="5136" max="5136" width="6.140625" style="34" customWidth="1"/>
    <col min="5137" max="5137" width="14.7109375" style="34" customWidth="1"/>
    <col min="5138" max="5138" width="11" style="34" customWidth="1"/>
    <col min="5139" max="5139" width="9.7109375" style="34" customWidth="1"/>
    <col min="5140" max="5362" width="9" style="34" customWidth="1"/>
    <col min="5363" max="5363" width="5.140625" style="34" customWidth="1"/>
    <col min="5364" max="5364" width="17.42578125" style="34" customWidth="1"/>
    <col min="5365" max="5365" width="10.42578125" style="34" customWidth="1"/>
    <col min="5366" max="5366" width="6.5703125" style="34" customWidth="1"/>
    <col min="5367" max="5367" width="8.5703125" style="34"/>
    <col min="5368" max="5368" width="9.85546875" style="34" customWidth="1"/>
    <col min="5369" max="5369" width="8.5703125" style="34"/>
    <col min="5370" max="5370" width="9.85546875" style="34" customWidth="1"/>
    <col min="5371" max="5371" width="8.5703125" style="34"/>
    <col min="5372" max="5372" width="7.7109375" style="34" bestFit="1" customWidth="1"/>
    <col min="5373" max="5373" width="16.140625" style="34" customWidth="1"/>
    <col min="5374" max="5374" width="10" style="34" bestFit="1" customWidth="1"/>
    <col min="5375" max="5375" width="7" style="34" customWidth="1"/>
    <col min="5376" max="5387" width="10.5703125" style="34" customWidth="1"/>
    <col min="5388" max="5388" width="12" style="34" customWidth="1"/>
    <col min="5389" max="5389" width="6.5703125" style="34" customWidth="1"/>
    <col min="5390" max="5390" width="5.28515625" style="34" customWidth="1"/>
    <col min="5391" max="5391" width="13.42578125" style="34" customWidth="1"/>
    <col min="5392" max="5392" width="6.140625" style="34" customWidth="1"/>
    <col min="5393" max="5393" width="14.7109375" style="34" customWidth="1"/>
    <col min="5394" max="5394" width="11" style="34" customWidth="1"/>
    <col min="5395" max="5395" width="9.7109375" style="34" customWidth="1"/>
    <col min="5396" max="5618" width="9" style="34" customWidth="1"/>
    <col min="5619" max="5619" width="5.140625" style="34" customWidth="1"/>
    <col min="5620" max="5620" width="17.42578125" style="34" customWidth="1"/>
    <col min="5621" max="5621" width="10.42578125" style="34" customWidth="1"/>
    <col min="5622" max="5622" width="6.5703125" style="34" customWidth="1"/>
    <col min="5623" max="5623" width="8.5703125" style="34"/>
    <col min="5624" max="5624" width="9.85546875" style="34" customWidth="1"/>
    <col min="5625" max="5625" width="8.5703125" style="34"/>
    <col min="5626" max="5626" width="9.85546875" style="34" customWidth="1"/>
    <col min="5627" max="5627" width="8.5703125" style="34"/>
    <col min="5628" max="5628" width="7.7109375" style="34" bestFit="1" customWidth="1"/>
    <col min="5629" max="5629" width="16.140625" style="34" customWidth="1"/>
    <col min="5630" max="5630" width="10" style="34" bestFit="1" customWidth="1"/>
    <col min="5631" max="5631" width="7" style="34" customWidth="1"/>
    <col min="5632" max="5643" width="10.5703125" style="34" customWidth="1"/>
    <col min="5644" max="5644" width="12" style="34" customWidth="1"/>
    <col min="5645" max="5645" width="6.5703125" style="34" customWidth="1"/>
    <col min="5646" max="5646" width="5.28515625" style="34" customWidth="1"/>
    <col min="5647" max="5647" width="13.42578125" style="34" customWidth="1"/>
    <col min="5648" max="5648" width="6.140625" style="34" customWidth="1"/>
    <col min="5649" max="5649" width="14.7109375" style="34" customWidth="1"/>
    <col min="5650" max="5650" width="11" style="34" customWidth="1"/>
    <col min="5651" max="5651" width="9.7109375" style="34" customWidth="1"/>
    <col min="5652" max="5874" width="9" style="34" customWidth="1"/>
    <col min="5875" max="5875" width="5.140625" style="34" customWidth="1"/>
    <col min="5876" max="5876" width="17.42578125" style="34" customWidth="1"/>
    <col min="5877" max="5877" width="10.42578125" style="34" customWidth="1"/>
    <col min="5878" max="5878" width="6.5703125" style="34" customWidth="1"/>
    <col min="5879" max="5879" width="8.5703125" style="34"/>
    <col min="5880" max="5880" width="9.85546875" style="34" customWidth="1"/>
    <col min="5881" max="5881" width="8.5703125" style="34"/>
    <col min="5882" max="5882" width="9.85546875" style="34" customWidth="1"/>
    <col min="5883" max="5883" width="8.5703125" style="34"/>
    <col min="5884" max="5884" width="7.7109375" style="34" bestFit="1" customWidth="1"/>
    <col min="5885" max="5885" width="16.140625" style="34" customWidth="1"/>
    <col min="5886" max="5886" width="10" style="34" bestFit="1" customWidth="1"/>
    <col min="5887" max="5887" width="7" style="34" customWidth="1"/>
    <col min="5888" max="5899" width="10.5703125" style="34" customWidth="1"/>
    <col min="5900" max="5900" width="12" style="34" customWidth="1"/>
    <col min="5901" max="5901" width="6.5703125" style="34" customWidth="1"/>
    <col min="5902" max="5902" width="5.28515625" style="34" customWidth="1"/>
    <col min="5903" max="5903" width="13.42578125" style="34" customWidth="1"/>
    <col min="5904" max="5904" width="6.140625" style="34" customWidth="1"/>
    <col min="5905" max="5905" width="14.7109375" style="34" customWidth="1"/>
    <col min="5906" max="5906" width="11" style="34" customWidth="1"/>
    <col min="5907" max="5907" width="9.7109375" style="34" customWidth="1"/>
    <col min="5908" max="6130" width="9" style="34" customWidth="1"/>
    <col min="6131" max="6131" width="5.140625" style="34" customWidth="1"/>
    <col min="6132" max="6132" width="17.42578125" style="34" customWidth="1"/>
    <col min="6133" max="6133" width="10.42578125" style="34" customWidth="1"/>
    <col min="6134" max="6134" width="6.5703125" style="34" customWidth="1"/>
    <col min="6135" max="6135" width="8.5703125" style="34"/>
    <col min="6136" max="6136" width="9.85546875" style="34" customWidth="1"/>
    <col min="6137" max="6137" width="8.5703125" style="34"/>
    <col min="6138" max="6138" width="9.85546875" style="34" customWidth="1"/>
    <col min="6139" max="6139" width="8.5703125" style="34"/>
    <col min="6140" max="6140" width="7.7109375" style="34" bestFit="1" customWidth="1"/>
    <col min="6141" max="6141" width="16.140625" style="34" customWidth="1"/>
    <col min="6142" max="6142" width="10" style="34" bestFit="1" customWidth="1"/>
    <col min="6143" max="6143" width="7" style="34" customWidth="1"/>
    <col min="6144" max="6155" width="10.5703125" style="34" customWidth="1"/>
    <col min="6156" max="6156" width="12" style="34" customWidth="1"/>
    <col min="6157" max="6157" width="6.5703125" style="34" customWidth="1"/>
    <col min="6158" max="6158" width="5.28515625" style="34" customWidth="1"/>
    <col min="6159" max="6159" width="13.42578125" style="34" customWidth="1"/>
    <col min="6160" max="6160" width="6.140625" style="34" customWidth="1"/>
    <col min="6161" max="6161" width="14.7109375" style="34" customWidth="1"/>
    <col min="6162" max="6162" width="11" style="34" customWidth="1"/>
    <col min="6163" max="6163" width="9.7109375" style="34" customWidth="1"/>
    <col min="6164" max="6386" width="9" style="34" customWidth="1"/>
    <col min="6387" max="6387" width="5.140625" style="34" customWidth="1"/>
    <col min="6388" max="6388" width="17.42578125" style="34" customWidth="1"/>
    <col min="6389" max="6389" width="10.42578125" style="34" customWidth="1"/>
    <col min="6390" max="6390" width="6.5703125" style="34" customWidth="1"/>
    <col min="6391" max="6391" width="8.5703125" style="34"/>
    <col min="6392" max="6392" width="9.85546875" style="34" customWidth="1"/>
    <col min="6393" max="6393" width="8.5703125" style="34"/>
    <col min="6394" max="6394" width="9.85546875" style="34" customWidth="1"/>
    <col min="6395" max="6395" width="8.5703125" style="34"/>
    <col min="6396" max="6396" width="7.7109375" style="34" bestFit="1" customWidth="1"/>
    <col min="6397" max="6397" width="16.140625" style="34" customWidth="1"/>
    <col min="6398" max="6398" width="10" style="34" bestFit="1" customWidth="1"/>
    <col min="6399" max="6399" width="7" style="34" customWidth="1"/>
    <col min="6400" max="6411" width="10.5703125" style="34" customWidth="1"/>
    <col min="6412" max="6412" width="12" style="34" customWidth="1"/>
    <col min="6413" max="6413" width="6.5703125" style="34" customWidth="1"/>
    <col min="6414" max="6414" width="5.28515625" style="34" customWidth="1"/>
    <col min="6415" max="6415" width="13.42578125" style="34" customWidth="1"/>
    <col min="6416" max="6416" width="6.140625" style="34" customWidth="1"/>
    <col min="6417" max="6417" width="14.7109375" style="34" customWidth="1"/>
    <col min="6418" max="6418" width="11" style="34" customWidth="1"/>
    <col min="6419" max="6419" width="9.7109375" style="34" customWidth="1"/>
    <col min="6420" max="6642" width="9" style="34" customWidth="1"/>
    <col min="6643" max="6643" width="5.140625" style="34" customWidth="1"/>
    <col min="6644" max="6644" width="17.42578125" style="34" customWidth="1"/>
    <col min="6645" max="6645" width="10.42578125" style="34" customWidth="1"/>
    <col min="6646" max="6646" width="6.5703125" style="34" customWidth="1"/>
    <col min="6647" max="6647" width="8.5703125" style="34"/>
    <col min="6648" max="6648" width="9.85546875" style="34" customWidth="1"/>
    <col min="6649" max="6649" width="8.5703125" style="34"/>
    <col min="6650" max="6650" width="9.85546875" style="34" customWidth="1"/>
    <col min="6651" max="6651" width="8.5703125" style="34"/>
    <col min="6652" max="6652" width="7.7109375" style="34" bestFit="1" customWidth="1"/>
    <col min="6653" max="6653" width="16.140625" style="34" customWidth="1"/>
    <col min="6654" max="6654" width="10" style="34" bestFit="1" customWidth="1"/>
    <col min="6655" max="6655" width="7" style="34" customWidth="1"/>
    <col min="6656" max="6667" width="10.5703125" style="34" customWidth="1"/>
    <col min="6668" max="6668" width="12" style="34" customWidth="1"/>
    <col min="6669" max="6669" width="6.5703125" style="34" customWidth="1"/>
    <col min="6670" max="6670" width="5.28515625" style="34" customWidth="1"/>
    <col min="6671" max="6671" width="13.42578125" style="34" customWidth="1"/>
    <col min="6672" max="6672" width="6.140625" style="34" customWidth="1"/>
    <col min="6673" max="6673" width="14.7109375" style="34" customWidth="1"/>
    <col min="6674" max="6674" width="11" style="34" customWidth="1"/>
    <col min="6675" max="6675" width="9.7109375" style="34" customWidth="1"/>
    <col min="6676" max="6898" width="9" style="34" customWidth="1"/>
    <col min="6899" max="6899" width="5.140625" style="34" customWidth="1"/>
    <col min="6900" max="6900" width="17.42578125" style="34" customWidth="1"/>
    <col min="6901" max="6901" width="10.42578125" style="34" customWidth="1"/>
    <col min="6902" max="6902" width="6.5703125" style="34" customWidth="1"/>
    <col min="6903" max="6903" width="8.5703125" style="34"/>
    <col min="6904" max="6904" width="9.85546875" style="34" customWidth="1"/>
    <col min="6905" max="6905" width="8.5703125" style="34"/>
    <col min="6906" max="6906" width="9.85546875" style="34" customWidth="1"/>
    <col min="6907" max="6907" width="8.5703125" style="34"/>
    <col min="6908" max="6908" width="7.7109375" style="34" bestFit="1" customWidth="1"/>
    <col min="6909" max="6909" width="16.140625" style="34" customWidth="1"/>
    <col min="6910" max="6910" width="10" style="34" bestFit="1" customWidth="1"/>
    <col min="6911" max="6911" width="7" style="34" customWidth="1"/>
    <col min="6912" max="6923" width="10.5703125" style="34" customWidth="1"/>
    <col min="6924" max="6924" width="12" style="34" customWidth="1"/>
    <col min="6925" max="6925" width="6.5703125" style="34" customWidth="1"/>
    <col min="6926" max="6926" width="5.28515625" style="34" customWidth="1"/>
    <col min="6927" max="6927" width="13.42578125" style="34" customWidth="1"/>
    <col min="6928" max="6928" width="6.140625" style="34" customWidth="1"/>
    <col min="6929" max="6929" width="14.7109375" style="34" customWidth="1"/>
    <col min="6930" max="6930" width="11" style="34" customWidth="1"/>
    <col min="6931" max="6931" width="9.7109375" style="34" customWidth="1"/>
    <col min="6932" max="7154" width="9" style="34" customWidth="1"/>
    <col min="7155" max="7155" width="5.140625" style="34" customWidth="1"/>
    <col min="7156" max="7156" width="17.42578125" style="34" customWidth="1"/>
    <col min="7157" max="7157" width="10.42578125" style="34" customWidth="1"/>
    <col min="7158" max="7158" width="6.5703125" style="34" customWidth="1"/>
    <col min="7159" max="7159" width="8.5703125" style="34"/>
    <col min="7160" max="7160" width="9.85546875" style="34" customWidth="1"/>
    <col min="7161" max="7161" width="8.5703125" style="34"/>
    <col min="7162" max="7162" width="9.85546875" style="34" customWidth="1"/>
    <col min="7163" max="7163" width="8.5703125" style="34"/>
    <col min="7164" max="7164" width="7.7109375" style="34" bestFit="1" customWidth="1"/>
    <col min="7165" max="7165" width="16.140625" style="34" customWidth="1"/>
    <col min="7166" max="7166" width="10" style="34" bestFit="1" customWidth="1"/>
    <col min="7167" max="7167" width="7" style="34" customWidth="1"/>
    <col min="7168" max="7179" width="10.5703125" style="34" customWidth="1"/>
    <col min="7180" max="7180" width="12" style="34" customWidth="1"/>
    <col min="7181" max="7181" width="6.5703125" style="34" customWidth="1"/>
    <col min="7182" max="7182" width="5.28515625" style="34" customWidth="1"/>
    <col min="7183" max="7183" width="13.42578125" style="34" customWidth="1"/>
    <col min="7184" max="7184" width="6.140625" style="34" customWidth="1"/>
    <col min="7185" max="7185" width="14.7109375" style="34" customWidth="1"/>
    <col min="7186" max="7186" width="11" style="34" customWidth="1"/>
    <col min="7187" max="7187" width="9.7109375" style="34" customWidth="1"/>
    <col min="7188" max="7410" width="9" style="34" customWidth="1"/>
    <col min="7411" max="7411" width="5.140625" style="34" customWidth="1"/>
    <col min="7412" max="7412" width="17.42578125" style="34" customWidth="1"/>
    <col min="7413" max="7413" width="10.42578125" style="34" customWidth="1"/>
    <col min="7414" max="7414" width="6.5703125" style="34" customWidth="1"/>
    <col min="7415" max="7415" width="8.5703125" style="34"/>
    <col min="7416" max="7416" width="9.85546875" style="34" customWidth="1"/>
    <col min="7417" max="7417" width="8.5703125" style="34"/>
    <col min="7418" max="7418" width="9.85546875" style="34" customWidth="1"/>
    <col min="7419" max="7419" width="8.5703125" style="34"/>
    <col min="7420" max="7420" width="7.7109375" style="34" bestFit="1" customWidth="1"/>
    <col min="7421" max="7421" width="16.140625" style="34" customWidth="1"/>
    <col min="7422" max="7422" width="10" style="34" bestFit="1" customWidth="1"/>
    <col min="7423" max="7423" width="7" style="34" customWidth="1"/>
    <col min="7424" max="7435" width="10.5703125" style="34" customWidth="1"/>
    <col min="7436" max="7436" width="12" style="34" customWidth="1"/>
    <col min="7437" max="7437" width="6.5703125" style="34" customWidth="1"/>
    <col min="7438" max="7438" width="5.28515625" style="34" customWidth="1"/>
    <col min="7439" max="7439" width="13.42578125" style="34" customWidth="1"/>
    <col min="7440" max="7440" width="6.140625" style="34" customWidth="1"/>
    <col min="7441" max="7441" width="14.7109375" style="34" customWidth="1"/>
    <col min="7442" max="7442" width="11" style="34" customWidth="1"/>
    <col min="7443" max="7443" width="9.7109375" style="34" customWidth="1"/>
    <col min="7444" max="7666" width="9" style="34" customWidth="1"/>
    <col min="7667" max="7667" width="5.140625" style="34" customWidth="1"/>
    <col min="7668" max="7668" width="17.42578125" style="34" customWidth="1"/>
    <col min="7669" max="7669" width="10.42578125" style="34" customWidth="1"/>
    <col min="7670" max="7670" width="6.5703125" style="34" customWidth="1"/>
    <col min="7671" max="7671" width="8.5703125" style="34"/>
    <col min="7672" max="7672" width="9.85546875" style="34" customWidth="1"/>
    <col min="7673" max="7673" width="8.5703125" style="34"/>
    <col min="7674" max="7674" width="9.85546875" style="34" customWidth="1"/>
    <col min="7675" max="7675" width="8.5703125" style="34"/>
    <col min="7676" max="7676" width="7.7109375" style="34" bestFit="1" customWidth="1"/>
    <col min="7677" max="7677" width="16.140625" style="34" customWidth="1"/>
    <col min="7678" max="7678" width="10" style="34" bestFit="1" customWidth="1"/>
    <col min="7679" max="7679" width="7" style="34" customWidth="1"/>
    <col min="7680" max="7691" width="10.5703125" style="34" customWidth="1"/>
    <col min="7692" max="7692" width="12" style="34" customWidth="1"/>
    <col min="7693" max="7693" width="6.5703125" style="34" customWidth="1"/>
    <col min="7694" max="7694" width="5.28515625" style="34" customWidth="1"/>
    <col min="7695" max="7695" width="13.42578125" style="34" customWidth="1"/>
    <col min="7696" max="7696" width="6.140625" style="34" customWidth="1"/>
    <col min="7697" max="7697" width="14.7109375" style="34" customWidth="1"/>
    <col min="7698" max="7698" width="11" style="34" customWidth="1"/>
    <col min="7699" max="7699" width="9.7109375" style="34" customWidth="1"/>
    <col min="7700" max="7922" width="9" style="34" customWidth="1"/>
    <col min="7923" max="7923" width="5.140625" style="34" customWidth="1"/>
    <col min="7924" max="7924" width="17.42578125" style="34" customWidth="1"/>
    <col min="7925" max="7925" width="10.42578125" style="34" customWidth="1"/>
    <col min="7926" max="7926" width="6.5703125" style="34" customWidth="1"/>
    <col min="7927" max="7927" width="8.5703125" style="34"/>
    <col min="7928" max="7928" width="9.85546875" style="34" customWidth="1"/>
    <col min="7929" max="7929" width="8.5703125" style="34"/>
    <col min="7930" max="7930" width="9.85546875" style="34" customWidth="1"/>
    <col min="7931" max="7931" width="8.5703125" style="34"/>
    <col min="7932" max="7932" width="7.7109375" style="34" bestFit="1" customWidth="1"/>
    <col min="7933" max="7933" width="16.140625" style="34" customWidth="1"/>
    <col min="7934" max="7934" width="10" style="34" bestFit="1" customWidth="1"/>
    <col min="7935" max="7935" width="7" style="34" customWidth="1"/>
    <col min="7936" max="7947" width="10.5703125" style="34" customWidth="1"/>
    <col min="7948" max="7948" width="12" style="34" customWidth="1"/>
    <col min="7949" max="7949" width="6.5703125" style="34" customWidth="1"/>
    <col min="7950" max="7950" width="5.28515625" style="34" customWidth="1"/>
    <col min="7951" max="7951" width="13.42578125" style="34" customWidth="1"/>
    <col min="7952" max="7952" width="6.140625" style="34" customWidth="1"/>
    <col min="7953" max="7953" width="14.7109375" style="34" customWidth="1"/>
    <col min="7954" max="7954" width="11" style="34" customWidth="1"/>
    <col min="7955" max="7955" width="9.7109375" style="34" customWidth="1"/>
    <col min="7956" max="8178" width="9" style="34" customWidth="1"/>
    <col min="8179" max="8179" width="5.140625" style="34" customWidth="1"/>
    <col min="8180" max="8180" width="17.42578125" style="34" customWidth="1"/>
    <col min="8181" max="8181" width="10.42578125" style="34" customWidth="1"/>
    <col min="8182" max="8182" width="6.5703125" style="34" customWidth="1"/>
    <col min="8183" max="8183" width="8.5703125" style="34"/>
    <col min="8184" max="8184" width="9.85546875" style="34" customWidth="1"/>
    <col min="8185" max="8185" width="8.5703125" style="34"/>
    <col min="8186" max="8186" width="9.85546875" style="34" customWidth="1"/>
    <col min="8187" max="8187" width="8.5703125" style="34"/>
    <col min="8188" max="8188" width="7.7109375" style="34" bestFit="1" customWidth="1"/>
    <col min="8189" max="8189" width="16.140625" style="34" customWidth="1"/>
    <col min="8190" max="8190" width="10" style="34" bestFit="1" customWidth="1"/>
    <col min="8191" max="8191" width="7" style="34" customWidth="1"/>
    <col min="8192" max="8203" width="10.5703125" style="34" customWidth="1"/>
    <col min="8204" max="8204" width="12" style="34" customWidth="1"/>
    <col min="8205" max="8205" width="6.5703125" style="34" customWidth="1"/>
    <col min="8206" max="8206" width="5.28515625" style="34" customWidth="1"/>
    <col min="8207" max="8207" width="13.42578125" style="34" customWidth="1"/>
    <col min="8208" max="8208" width="6.140625" style="34" customWidth="1"/>
    <col min="8209" max="8209" width="14.7109375" style="34" customWidth="1"/>
    <col min="8210" max="8210" width="11" style="34" customWidth="1"/>
    <col min="8211" max="8211" width="9.7109375" style="34" customWidth="1"/>
    <col min="8212" max="8434" width="9" style="34" customWidth="1"/>
    <col min="8435" max="8435" width="5.140625" style="34" customWidth="1"/>
    <col min="8436" max="8436" width="17.42578125" style="34" customWidth="1"/>
    <col min="8437" max="8437" width="10.42578125" style="34" customWidth="1"/>
    <col min="8438" max="8438" width="6.5703125" style="34" customWidth="1"/>
    <col min="8439" max="8439" width="8.5703125" style="34"/>
    <col min="8440" max="8440" width="9.85546875" style="34" customWidth="1"/>
    <col min="8441" max="8441" width="8.5703125" style="34"/>
    <col min="8442" max="8442" width="9.85546875" style="34" customWidth="1"/>
    <col min="8443" max="8443" width="8.5703125" style="34"/>
    <col min="8444" max="8444" width="7.7109375" style="34" bestFit="1" customWidth="1"/>
    <col min="8445" max="8445" width="16.140625" style="34" customWidth="1"/>
    <col min="8446" max="8446" width="10" style="34" bestFit="1" customWidth="1"/>
    <col min="8447" max="8447" width="7" style="34" customWidth="1"/>
    <col min="8448" max="8459" width="10.5703125" style="34" customWidth="1"/>
    <col min="8460" max="8460" width="12" style="34" customWidth="1"/>
    <col min="8461" max="8461" width="6.5703125" style="34" customWidth="1"/>
    <col min="8462" max="8462" width="5.28515625" style="34" customWidth="1"/>
    <col min="8463" max="8463" width="13.42578125" style="34" customWidth="1"/>
    <col min="8464" max="8464" width="6.140625" style="34" customWidth="1"/>
    <col min="8465" max="8465" width="14.7109375" style="34" customWidth="1"/>
    <col min="8466" max="8466" width="11" style="34" customWidth="1"/>
    <col min="8467" max="8467" width="9.7109375" style="34" customWidth="1"/>
    <col min="8468" max="8690" width="9" style="34" customWidth="1"/>
    <col min="8691" max="8691" width="5.140625" style="34" customWidth="1"/>
    <col min="8692" max="8692" width="17.42578125" style="34" customWidth="1"/>
    <col min="8693" max="8693" width="10.42578125" style="34" customWidth="1"/>
    <col min="8694" max="8694" width="6.5703125" style="34" customWidth="1"/>
    <col min="8695" max="8695" width="8.5703125" style="34"/>
    <col min="8696" max="8696" width="9.85546875" style="34" customWidth="1"/>
    <col min="8697" max="8697" width="8.5703125" style="34"/>
    <col min="8698" max="8698" width="9.85546875" style="34" customWidth="1"/>
    <col min="8699" max="8699" width="8.5703125" style="34"/>
    <col min="8700" max="8700" width="7.7109375" style="34" bestFit="1" customWidth="1"/>
    <col min="8701" max="8701" width="16.140625" style="34" customWidth="1"/>
    <col min="8702" max="8702" width="10" style="34" bestFit="1" customWidth="1"/>
    <col min="8703" max="8703" width="7" style="34" customWidth="1"/>
    <col min="8704" max="8715" width="10.5703125" style="34" customWidth="1"/>
    <col min="8716" max="8716" width="12" style="34" customWidth="1"/>
    <col min="8717" max="8717" width="6.5703125" style="34" customWidth="1"/>
    <col min="8718" max="8718" width="5.28515625" style="34" customWidth="1"/>
    <col min="8719" max="8719" width="13.42578125" style="34" customWidth="1"/>
    <col min="8720" max="8720" width="6.140625" style="34" customWidth="1"/>
    <col min="8721" max="8721" width="14.7109375" style="34" customWidth="1"/>
    <col min="8722" max="8722" width="11" style="34" customWidth="1"/>
    <col min="8723" max="8723" width="9.7109375" style="34" customWidth="1"/>
    <col min="8724" max="8946" width="9" style="34" customWidth="1"/>
    <col min="8947" max="8947" width="5.140625" style="34" customWidth="1"/>
    <col min="8948" max="8948" width="17.42578125" style="34" customWidth="1"/>
    <col min="8949" max="8949" width="10.42578125" style="34" customWidth="1"/>
    <col min="8950" max="8950" width="6.5703125" style="34" customWidth="1"/>
    <col min="8951" max="8951" width="8.5703125" style="34"/>
    <col min="8952" max="8952" width="9.85546875" style="34" customWidth="1"/>
    <col min="8953" max="8953" width="8.5703125" style="34"/>
    <col min="8954" max="8954" width="9.85546875" style="34" customWidth="1"/>
    <col min="8955" max="8955" width="8.5703125" style="34"/>
    <col min="8956" max="8956" width="7.7109375" style="34" bestFit="1" customWidth="1"/>
    <col min="8957" max="8957" width="16.140625" style="34" customWidth="1"/>
    <col min="8958" max="8958" width="10" style="34" bestFit="1" customWidth="1"/>
    <col min="8959" max="8959" width="7" style="34" customWidth="1"/>
    <col min="8960" max="8971" width="10.5703125" style="34" customWidth="1"/>
    <col min="8972" max="8972" width="12" style="34" customWidth="1"/>
    <col min="8973" max="8973" width="6.5703125" style="34" customWidth="1"/>
    <col min="8974" max="8974" width="5.28515625" style="34" customWidth="1"/>
    <col min="8975" max="8975" width="13.42578125" style="34" customWidth="1"/>
    <col min="8976" max="8976" width="6.140625" style="34" customWidth="1"/>
    <col min="8977" max="8977" width="14.7109375" style="34" customWidth="1"/>
    <col min="8978" max="8978" width="11" style="34" customWidth="1"/>
    <col min="8979" max="8979" width="9.7109375" style="34" customWidth="1"/>
    <col min="8980" max="9202" width="9" style="34" customWidth="1"/>
    <col min="9203" max="9203" width="5.140625" style="34" customWidth="1"/>
    <col min="9204" max="9204" width="17.42578125" style="34" customWidth="1"/>
    <col min="9205" max="9205" width="10.42578125" style="34" customWidth="1"/>
    <col min="9206" max="9206" width="6.5703125" style="34" customWidth="1"/>
    <col min="9207" max="9207" width="8.5703125" style="34"/>
    <col min="9208" max="9208" width="9.85546875" style="34" customWidth="1"/>
    <col min="9209" max="9209" width="8.5703125" style="34"/>
    <col min="9210" max="9210" width="9.85546875" style="34" customWidth="1"/>
    <col min="9211" max="9211" width="8.5703125" style="34"/>
    <col min="9212" max="9212" width="7.7109375" style="34" bestFit="1" customWidth="1"/>
    <col min="9213" max="9213" width="16.140625" style="34" customWidth="1"/>
    <col min="9214" max="9214" width="10" style="34" bestFit="1" customWidth="1"/>
    <col min="9215" max="9215" width="7" style="34" customWidth="1"/>
    <col min="9216" max="9227" width="10.5703125" style="34" customWidth="1"/>
    <col min="9228" max="9228" width="12" style="34" customWidth="1"/>
    <col min="9229" max="9229" width="6.5703125" style="34" customWidth="1"/>
    <col min="9230" max="9230" width="5.28515625" style="34" customWidth="1"/>
    <col min="9231" max="9231" width="13.42578125" style="34" customWidth="1"/>
    <col min="9232" max="9232" width="6.140625" style="34" customWidth="1"/>
    <col min="9233" max="9233" width="14.7109375" style="34" customWidth="1"/>
    <col min="9234" max="9234" width="11" style="34" customWidth="1"/>
    <col min="9235" max="9235" width="9.7109375" style="34" customWidth="1"/>
    <col min="9236" max="9458" width="9" style="34" customWidth="1"/>
    <col min="9459" max="9459" width="5.140625" style="34" customWidth="1"/>
    <col min="9460" max="9460" width="17.42578125" style="34" customWidth="1"/>
    <col min="9461" max="9461" width="10.42578125" style="34" customWidth="1"/>
    <col min="9462" max="9462" width="6.5703125" style="34" customWidth="1"/>
    <col min="9463" max="9463" width="8.5703125" style="34"/>
    <col min="9464" max="9464" width="9.85546875" style="34" customWidth="1"/>
    <col min="9465" max="9465" width="8.5703125" style="34"/>
    <col min="9466" max="9466" width="9.85546875" style="34" customWidth="1"/>
    <col min="9467" max="9467" width="8.5703125" style="34"/>
    <col min="9468" max="9468" width="7.7109375" style="34" bestFit="1" customWidth="1"/>
    <col min="9469" max="9469" width="16.140625" style="34" customWidth="1"/>
    <col min="9470" max="9470" width="10" style="34" bestFit="1" customWidth="1"/>
    <col min="9471" max="9471" width="7" style="34" customWidth="1"/>
    <col min="9472" max="9483" width="10.5703125" style="34" customWidth="1"/>
    <col min="9484" max="9484" width="12" style="34" customWidth="1"/>
    <col min="9485" max="9485" width="6.5703125" style="34" customWidth="1"/>
    <col min="9486" max="9486" width="5.28515625" style="34" customWidth="1"/>
    <col min="9487" max="9487" width="13.42578125" style="34" customWidth="1"/>
    <col min="9488" max="9488" width="6.140625" style="34" customWidth="1"/>
    <col min="9489" max="9489" width="14.7109375" style="34" customWidth="1"/>
    <col min="9490" max="9490" width="11" style="34" customWidth="1"/>
    <col min="9491" max="9491" width="9.7109375" style="34" customWidth="1"/>
    <col min="9492" max="9714" width="9" style="34" customWidth="1"/>
    <col min="9715" max="9715" width="5.140625" style="34" customWidth="1"/>
    <col min="9716" max="9716" width="17.42578125" style="34" customWidth="1"/>
    <col min="9717" max="9717" width="10.42578125" style="34" customWidth="1"/>
    <col min="9718" max="9718" width="6.5703125" style="34" customWidth="1"/>
    <col min="9719" max="9719" width="8.5703125" style="34"/>
    <col min="9720" max="9720" width="9.85546875" style="34" customWidth="1"/>
    <col min="9721" max="9721" width="8.5703125" style="34"/>
    <col min="9722" max="9722" width="9.85546875" style="34" customWidth="1"/>
    <col min="9723" max="9723" width="8.5703125" style="34"/>
    <col min="9724" max="9724" width="7.7109375" style="34" bestFit="1" customWidth="1"/>
    <col min="9725" max="9725" width="16.140625" style="34" customWidth="1"/>
    <col min="9726" max="9726" width="10" style="34" bestFit="1" customWidth="1"/>
    <col min="9727" max="9727" width="7" style="34" customWidth="1"/>
    <col min="9728" max="9739" width="10.5703125" style="34" customWidth="1"/>
    <col min="9740" max="9740" width="12" style="34" customWidth="1"/>
    <col min="9741" max="9741" width="6.5703125" style="34" customWidth="1"/>
    <col min="9742" max="9742" width="5.28515625" style="34" customWidth="1"/>
    <col min="9743" max="9743" width="13.42578125" style="34" customWidth="1"/>
    <col min="9744" max="9744" width="6.140625" style="34" customWidth="1"/>
    <col min="9745" max="9745" width="14.7109375" style="34" customWidth="1"/>
    <col min="9746" max="9746" width="11" style="34" customWidth="1"/>
    <col min="9747" max="9747" width="9.7109375" style="34" customWidth="1"/>
    <col min="9748" max="9970" width="9" style="34" customWidth="1"/>
    <col min="9971" max="9971" width="5.140625" style="34" customWidth="1"/>
    <col min="9972" max="9972" width="17.42578125" style="34" customWidth="1"/>
    <col min="9973" max="9973" width="10.42578125" style="34" customWidth="1"/>
    <col min="9974" max="9974" width="6.5703125" style="34" customWidth="1"/>
    <col min="9975" max="9975" width="8.5703125" style="34"/>
    <col min="9976" max="9976" width="9.85546875" style="34" customWidth="1"/>
    <col min="9977" max="9977" width="8.5703125" style="34"/>
    <col min="9978" max="9978" width="9.85546875" style="34" customWidth="1"/>
    <col min="9979" max="9979" width="8.5703125" style="34"/>
    <col min="9980" max="9980" width="7.7109375" style="34" bestFit="1" customWidth="1"/>
    <col min="9981" max="9981" width="16.140625" style="34" customWidth="1"/>
    <col min="9982" max="9982" width="10" style="34" bestFit="1" customWidth="1"/>
    <col min="9983" max="9983" width="7" style="34" customWidth="1"/>
    <col min="9984" max="9995" width="10.5703125" style="34" customWidth="1"/>
    <col min="9996" max="9996" width="12" style="34" customWidth="1"/>
    <col min="9997" max="9997" width="6.5703125" style="34" customWidth="1"/>
    <col min="9998" max="9998" width="5.28515625" style="34" customWidth="1"/>
    <col min="9999" max="9999" width="13.42578125" style="34" customWidth="1"/>
    <col min="10000" max="10000" width="6.140625" style="34" customWidth="1"/>
    <col min="10001" max="10001" width="14.7109375" style="34" customWidth="1"/>
    <col min="10002" max="10002" width="11" style="34" customWidth="1"/>
    <col min="10003" max="10003" width="9.7109375" style="34" customWidth="1"/>
    <col min="10004" max="10226" width="9" style="34" customWidth="1"/>
    <col min="10227" max="10227" width="5.140625" style="34" customWidth="1"/>
    <col min="10228" max="10228" width="17.42578125" style="34" customWidth="1"/>
    <col min="10229" max="10229" width="10.42578125" style="34" customWidth="1"/>
    <col min="10230" max="10230" width="6.5703125" style="34" customWidth="1"/>
    <col min="10231" max="10231" width="8.5703125" style="34"/>
    <col min="10232" max="10232" width="9.85546875" style="34" customWidth="1"/>
    <col min="10233" max="10233" width="8.5703125" style="34"/>
    <col min="10234" max="10234" width="9.85546875" style="34" customWidth="1"/>
    <col min="10235" max="10235" width="8.5703125" style="34"/>
    <col min="10236" max="10236" width="7.7109375" style="34" bestFit="1" customWidth="1"/>
    <col min="10237" max="10237" width="16.140625" style="34" customWidth="1"/>
    <col min="10238" max="10238" width="10" style="34" bestFit="1" customWidth="1"/>
    <col min="10239" max="10239" width="7" style="34" customWidth="1"/>
    <col min="10240" max="10251" width="10.5703125" style="34" customWidth="1"/>
    <col min="10252" max="10252" width="12" style="34" customWidth="1"/>
    <col min="10253" max="10253" width="6.5703125" style="34" customWidth="1"/>
    <col min="10254" max="10254" width="5.28515625" style="34" customWidth="1"/>
    <col min="10255" max="10255" width="13.42578125" style="34" customWidth="1"/>
    <col min="10256" max="10256" width="6.140625" style="34" customWidth="1"/>
    <col min="10257" max="10257" width="14.7109375" style="34" customWidth="1"/>
    <col min="10258" max="10258" width="11" style="34" customWidth="1"/>
    <col min="10259" max="10259" width="9.7109375" style="34" customWidth="1"/>
    <col min="10260" max="10482" width="9" style="34" customWidth="1"/>
    <col min="10483" max="10483" width="5.140625" style="34" customWidth="1"/>
    <col min="10484" max="10484" width="17.42578125" style="34" customWidth="1"/>
    <col min="10485" max="10485" width="10.42578125" style="34" customWidth="1"/>
    <col min="10486" max="10486" width="6.5703125" style="34" customWidth="1"/>
    <col min="10487" max="10487" width="8.5703125" style="34"/>
    <col min="10488" max="10488" width="9.85546875" style="34" customWidth="1"/>
    <col min="10489" max="10489" width="8.5703125" style="34"/>
    <col min="10490" max="10490" width="9.85546875" style="34" customWidth="1"/>
    <col min="10491" max="10491" width="8.5703125" style="34"/>
    <col min="10492" max="10492" width="7.7109375" style="34" bestFit="1" customWidth="1"/>
    <col min="10493" max="10493" width="16.140625" style="34" customWidth="1"/>
    <col min="10494" max="10494" width="10" style="34" bestFit="1" customWidth="1"/>
    <col min="10495" max="10495" width="7" style="34" customWidth="1"/>
    <col min="10496" max="10507" width="10.5703125" style="34" customWidth="1"/>
    <col min="10508" max="10508" width="12" style="34" customWidth="1"/>
    <col min="10509" max="10509" width="6.5703125" style="34" customWidth="1"/>
    <col min="10510" max="10510" width="5.28515625" style="34" customWidth="1"/>
    <col min="10511" max="10511" width="13.42578125" style="34" customWidth="1"/>
    <col min="10512" max="10512" width="6.140625" style="34" customWidth="1"/>
    <col min="10513" max="10513" width="14.7109375" style="34" customWidth="1"/>
    <col min="10514" max="10514" width="11" style="34" customWidth="1"/>
    <col min="10515" max="10515" width="9.7109375" style="34" customWidth="1"/>
    <col min="10516" max="10738" width="9" style="34" customWidth="1"/>
    <col min="10739" max="10739" width="5.140625" style="34" customWidth="1"/>
    <col min="10740" max="10740" width="17.42578125" style="34" customWidth="1"/>
    <col min="10741" max="10741" width="10.42578125" style="34" customWidth="1"/>
    <col min="10742" max="10742" width="6.5703125" style="34" customWidth="1"/>
    <col min="10743" max="10743" width="8.5703125" style="34"/>
    <col min="10744" max="10744" width="9.85546875" style="34" customWidth="1"/>
    <col min="10745" max="10745" width="8.5703125" style="34"/>
    <col min="10746" max="10746" width="9.85546875" style="34" customWidth="1"/>
    <col min="10747" max="10747" width="8.5703125" style="34"/>
    <col min="10748" max="10748" width="7.7109375" style="34" bestFit="1" customWidth="1"/>
    <col min="10749" max="10749" width="16.140625" style="34" customWidth="1"/>
    <col min="10750" max="10750" width="10" style="34" bestFit="1" customWidth="1"/>
    <col min="10751" max="10751" width="7" style="34" customWidth="1"/>
    <col min="10752" max="10763" width="10.5703125" style="34" customWidth="1"/>
    <col min="10764" max="10764" width="12" style="34" customWidth="1"/>
    <col min="10765" max="10765" width="6.5703125" style="34" customWidth="1"/>
    <col min="10766" max="10766" width="5.28515625" style="34" customWidth="1"/>
    <col min="10767" max="10767" width="13.42578125" style="34" customWidth="1"/>
    <col min="10768" max="10768" width="6.140625" style="34" customWidth="1"/>
    <col min="10769" max="10769" width="14.7109375" style="34" customWidth="1"/>
    <col min="10770" max="10770" width="11" style="34" customWidth="1"/>
    <col min="10771" max="10771" width="9.7109375" style="34" customWidth="1"/>
    <col min="10772" max="10994" width="9" style="34" customWidth="1"/>
    <col min="10995" max="10995" width="5.140625" style="34" customWidth="1"/>
    <col min="10996" max="10996" width="17.42578125" style="34" customWidth="1"/>
    <col min="10997" max="10997" width="10.42578125" style="34" customWidth="1"/>
    <col min="10998" max="10998" width="6.5703125" style="34" customWidth="1"/>
    <col min="10999" max="10999" width="8.5703125" style="34"/>
    <col min="11000" max="11000" width="9.85546875" style="34" customWidth="1"/>
    <col min="11001" max="11001" width="8.5703125" style="34"/>
    <col min="11002" max="11002" width="9.85546875" style="34" customWidth="1"/>
    <col min="11003" max="11003" width="8.5703125" style="34"/>
    <col min="11004" max="11004" width="7.7109375" style="34" bestFit="1" customWidth="1"/>
    <col min="11005" max="11005" width="16.140625" style="34" customWidth="1"/>
    <col min="11006" max="11006" width="10" style="34" bestFit="1" customWidth="1"/>
    <col min="11007" max="11007" width="7" style="34" customWidth="1"/>
    <col min="11008" max="11019" width="10.5703125" style="34" customWidth="1"/>
    <col min="11020" max="11020" width="12" style="34" customWidth="1"/>
    <col min="11021" max="11021" width="6.5703125" style="34" customWidth="1"/>
    <col min="11022" max="11022" width="5.28515625" style="34" customWidth="1"/>
    <col min="11023" max="11023" width="13.42578125" style="34" customWidth="1"/>
    <col min="11024" max="11024" width="6.140625" style="34" customWidth="1"/>
    <col min="11025" max="11025" width="14.7109375" style="34" customWidth="1"/>
    <col min="11026" max="11026" width="11" style="34" customWidth="1"/>
    <col min="11027" max="11027" width="9.7109375" style="34" customWidth="1"/>
    <col min="11028" max="11250" width="9" style="34" customWidth="1"/>
    <col min="11251" max="11251" width="5.140625" style="34" customWidth="1"/>
    <col min="11252" max="11252" width="17.42578125" style="34" customWidth="1"/>
    <col min="11253" max="11253" width="10.42578125" style="34" customWidth="1"/>
    <col min="11254" max="11254" width="6.5703125" style="34" customWidth="1"/>
    <col min="11255" max="11255" width="8.5703125" style="34"/>
    <col min="11256" max="11256" width="9.85546875" style="34" customWidth="1"/>
    <col min="11257" max="11257" width="8.5703125" style="34"/>
    <col min="11258" max="11258" width="9.85546875" style="34" customWidth="1"/>
    <col min="11259" max="11259" width="8.5703125" style="34"/>
    <col min="11260" max="11260" width="7.7109375" style="34" bestFit="1" customWidth="1"/>
    <col min="11261" max="11261" width="16.140625" style="34" customWidth="1"/>
    <col min="11262" max="11262" width="10" style="34" bestFit="1" customWidth="1"/>
    <col min="11263" max="11263" width="7" style="34" customWidth="1"/>
    <col min="11264" max="11275" width="10.5703125" style="34" customWidth="1"/>
    <col min="11276" max="11276" width="12" style="34" customWidth="1"/>
    <col min="11277" max="11277" width="6.5703125" style="34" customWidth="1"/>
    <col min="11278" max="11278" width="5.28515625" style="34" customWidth="1"/>
    <col min="11279" max="11279" width="13.42578125" style="34" customWidth="1"/>
    <col min="11280" max="11280" width="6.140625" style="34" customWidth="1"/>
    <col min="11281" max="11281" width="14.7109375" style="34" customWidth="1"/>
    <col min="11282" max="11282" width="11" style="34" customWidth="1"/>
    <col min="11283" max="11283" width="9.7109375" style="34" customWidth="1"/>
    <col min="11284" max="11506" width="9" style="34" customWidth="1"/>
    <col min="11507" max="11507" width="5.140625" style="34" customWidth="1"/>
    <col min="11508" max="11508" width="17.42578125" style="34" customWidth="1"/>
    <col min="11509" max="11509" width="10.42578125" style="34" customWidth="1"/>
    <col min="11510" max="11510" width="6.5703125" style="34" customWidth="1"/>
    <col min="11511" max="11511" width="8.5703125" style="34"/>
    <col min="11512" max="11512" width="9.85546875" style="34" customWidth="1"/>
    <col min="11513" max="11513" width="8.5703125" style="34"/>
    <col min="11514" max="11514" width="9.85546875" style="34" customWidth="1"/>
    <col min="11515" max="11515" width="8.5703125" style="34"/>
    <col min="11516" max="11516" width="7.7109375" style="34" bestFit="1" customWidth="1"/>
    <col min="11517" max="11517" width="16.140625" style="34" customWidth="1"/>
    <col min="11518" max="11518" width="10" style="34" bestFit="1" customWidth="1"/>
    <col min="11519" max="11519" width="7" style="34" customWidth="1"/>
    <col min="11520" max="11531" width="10.5703125" style="34" customWidth="1"/>
    <col min="11532" max="11532" width="12" style="34" customWidth="1"/>
    <col min="11533" max="11533" width="6.5703125" style="34" customWidth="1"/>
    <col min="11534" max="11534" width="5.28515625" style="34" customWidth="1"/>
    <col min="11535" max="11535" width="13.42578125" style="34" customWidth="1"/>
    <col min="11536" max="11536" width="6.140625" style="34" customWidth="1"/>
    <col min="11537" max="11537" width="14.7109375" style="34" customWidth="1"/>
    <col min="11538" max="11538" width="11" style="34" customWidth="1"/>
    <col min="11539" max="11539" width="9.7109375" style="34" customWidth="1"/>
    <col min="11540" max="11762" width="9" style="34" customWidth="1"/>
    <col min="11763" max="11763" width="5.140625" style="34" customWidth="1"/>
    <col min="11764" max="11764" width="17.42578125" style="34" customWidth="1"/>
    <col min="11765" max="11765" width="10.42578125" style="34" customWidth="1"/>
    <col min="11766" max="11766" width="6.5703125" style="34" customWidth="1"/>
    <col min="11767" max="11767" width="8.5703125" style="34"/>
    <col min="11768" max="11768" width="9.85546875" style="34" customWidth="1"/>
    <col min="11769" max="11769" width="8.5703125" style="34"/>
    <col min="11770" max="11770" width="9.85546875" style="34" customWidth="1"/>
    <col min="11771" max="11771" width="8.5703125" style="34"/>
    <col min="11772" max="11772" width="7.7109375" style="34" bestFit="1" customWidth="1"/>
    <col min="11773" max="11773" width="16.140625" style="34" customWidth="1"/>
    <col min="11774" max="11774" width="10" style="34" bestFit="1" customWidth="1"/>
    <col min="11775" max="11775" width="7" style="34" customWidth="1"/>
    <col min="11776" max="11787" width="10.5703125" style="34" customWidth="1"/>
    <col min="11788" max="11788" width="12" style="34" customWidth="1"/>
    <col min="11789" max="11789" width="6.5703125" style="34" customWidth="1"/>
    <col min="11790" max="11790" width="5.28515625" style="34" customWidth="1"/>
    <col min="11791" max="11791" width="13.42578125" style="34" customWidth="1"/>
    <col min="11792" max="11792" width="6.140625" style="34" customWidth="1"/>
    <col min="11793" max="11793" width="14.7109375" style="34" customWidth="1"/>
    <col min="11794" max="11794" width="11" style="34" customWidth="1"/>
    <col min="11795" max="11795" width="9.7109375" style="34" customWidth="1"/>
    <col min="11796" max="12018" width="9" style="34" customWidth="1"/>
    <col min="12019" max="12019" width="5.140625" style="34" customWidth="1"/>
    <col min="12020" max="12020" width="17.42578125" style="34" customWidth="1"/>
    <col min="12021" max="12021" width="10.42578125" style="34" customWidth="1"/>
    <col min="12022" max="12022" width="6.5703125" style="34" customWidth="1"/>
    <col min="12023" max="12023" width="8.5703125" style="34"/>
    <col min="12024" max="12024" width="9.85546875" style="34" customWidth="1"/>
    <col min="12025" max="12025" width="8.5703125" style="34"/>
    <col min="12026" max="12026" width="9.85546875" style="34" customWidth="1"/>
    <col min="12027" max="12027" width="8.5703125" style="34"/>
    <col min="12028" max="12028" width="7.7109375" style="34" bestFit="1" customWidth="1"/>
    <col min="12029" max="12029" width="16.140625" style="34" customWidth="1"/>
    <col min="12030" max="12030" width="10" style="34" bestFit="1" customWidth="1"/>
    <col min="12031" max="12031" width="7" style="34" customWidth="1"/>
    <col min="12032" max="12043" width="10.5703125" style="34" customWidth="1"/>
    <col min="12044" max="12044" width="12" style="34" customWidth="1"/>
    <col min="12045" max="12045" width="6.5703125" style="34" customWidth="1"/>
    <col min="12046" max="12046" width="5.28515625" style="34" customWidth="1"/>
    <col min="12047" max="12047" width="13.42578125" style="34" customWidth="1"/>
    <col min="12048" max="12048" width="6.140625" style="34" customWidth="1"/>
    <col min="12049" max="12049" width="14.7109375" style="34" customWidth="1"/>
    <col min="12050" max="12050" width="11" style="34" customWidth="1"/>
    <col min="12051" max="12051" width="9.7109375" style="34" customWidth="1"/>
    <col min="12052" max="12274" width="9" style="34" customWidth="1"/>
    <col min="12275" max="12275" width="5.140625" style="34" customWidth="1"/>
    <col min="12276" max="12276" width="17.42578125" style="34" customWidth="1"/>
    <col min="12277" max="12277" width="10.42578125" style="34" customWidth="1"/>
    <col min="12278" max="12278" width="6.5703125" style="34" customWidth="1"/>
    <col min="12279" max="12279" width="8.5703125" style="34"/>
    <col min="12280" max="12280" width="9.85546875" style="34" customWidth="1"/>
    <col min="12281" max="12281" width="8.5703125" style="34"/>
    <col min="12282" max="12282" width="9.85546875" style="34" customWidth="1"/>
    <col min="12283" max="12283" width="8.5703125" style="34"/>
    <col min="12284" max="12284" width="7.7109375" style="34" bestFit="1" customWidth="1"/>
    <col min="12285" max="12285" width="16.140625" style="34" customWidth="1"/>
    <col min="12286" max="12286" width="10" style="34" bestFit="1" customWidth="1"/>
    <col min="12287" max="12287" width="7" style="34" customWidth="1"/>
    <col min="12288" max="12299" width="10.5703125" style="34" customWidth="1"/>
    <col min="12300" max="12300" width="12" style="34" customWidth="1"/>
    <col min="12301" max="12301" width="6.5703125" style="34" customWidth="1"/>
    <col min="12302" max="12302" width="5.28515625" style="34" customWidth="1"/>
    <col min="12303" max="12303" width="13.42578125" style="34" customWidth="1"/>
    <col min="12304" max="12304" width="6.140625" style="34" customWidth="1"/>
    <col min="12305" max="12305" width="14.7109375" style="34" customWidth="1"/>
    <col min="12306" max="12306" width="11" style="34" customWidth="1"/>
    <col min="12307" max="12307" width="9.7109375" style="34" customWidth="1"/>
    <col min="12308" max="12530" width="9" style="34" customWidth="1"/>
    <col min="12531" max="12531" width="5.140625" style="34" customWidth="1"/>
    <col min="12532" max="12532" width="17.42578125" style="34" customWidth="1"/>
    <col min="12533" max="12533" width="10.42578125" style="34" customWidth="1"/>
    <col min="12534" max="12534" width="6.5703125" style="34" customWidth="1"/>
    <col min="12535" max="12535" width="8.5703125" style="34"/>
    <col min="12536" max="12536" width="9.85546875" style="34" customWidth="1"/>
    <col min="12537" max="12537" width="8.5703125" style="34"/>
    <col min="12538" max="12538" width="9.85546875" style="34" customWidth="1"/>
    <col min="12539" max="12539" width="8.5703125" style="34"/>
    <col min="12540" max="12540" width="7.7109375" style="34" bestFit="1" customWidth="1"/>
    <col min="12541" max="12541" width="16.140625" style="34" customWidth="1"/>
    <col min="12542" max="12542" width="10" style="34" bestFit="1" customWidth="1"/>
    <col min="12543" max="12543" width="7" style="34" customWidth="1"/>
    <col min="12544" max="12555" width="10.5703125" style="34" customWidth="1"/>
    <col min="12556" max="12556" width="12" style="34" customWidth="1"/>
    <col min="12557" max="12557" width="6.5703125" style="34" customWidth="1"/>
    <col min="12558" max="12558" width="5.28515625" style="34" customWidth="1"/>
    <col min="12559" max="12559" width="13.42578125" style="34" customWidth="1"/>
    <col min="12560" max="12560" width="6.140625" style="34" customWidth="1"/>
    <col min="12561" max="12561" width="14.7109375" style="34" customWidth="1"/>
    <col min="12562" max="12562" width="11" style="34" customWidth="1"/>
    <col min="12563" max="12563" width="9.7109375" style="34" customWidth="1"/>
    <col min="12564" max="12786" width="9" style="34" customWidth="1"/>
    <col min="12787" max="12787" width="5.140625" style="34" customWidth="1"/>
    <col min="12788" max="12788" width="17.42578125" style="34" customWidth="1"/>
    <col min="12789" max="12789" width="10.42578125" style="34" customWidth="1"/>
    <col min="12790" max="12790" width="6.5703125" style="34" customWidth="1"/>
    <col min="12791" max="12791" width="8.5703125" style="34"/>
    <col min="12792" max="12792" width="9.85546875" style="34" customWidth="1"/>
    <col min="12793" max="12793" width="8.5703125" style="34"/>
    <col min="12794" max="12794" width="9.85546875" style="34" customWidth="1"/>
    <col min="12795" max="12795" width="8.5703125" style="34"/>
    <col min="12796" max="12796" width="7.7109375" style="34" bestFit="1" customWidth="1"/>
    <col min="12797" max="12797" width="16.140625" style="34" customWidth="1"/>
    <col min="12798" max="12798" width="10" style="34" bestFit="1" customWidth="1"/>
    <col min="12799" max="12799" width="7" style="34" customWidth="1"/>
    <col min="12800" max="12811" width="10.5703125" style="34" customWidth="1"/>
    <col min="12812" max="12812" width="12" style="34" customWidth="1"/>
    <col min="12813" max="12813" width="6.5703125" style="34" customWidth="1"/>
    <col min="12814" max="12814" width="5.28515625" style="34" customWidth="1"/>
    <col min="12815" max="12815" width="13.42578125" style="34" customWidth="1"/>
    <col min="12816" max="12816" width="6.140625" style="34" customWidth="1"/>
    <col min="12817" max="12817" width="14.7109375" style="34" customWidth="1"/>
    <col min="12818" max="12818" width="11" style="34" customWidth="1"/>
    <col min="12819" max="12819" width="9.7109375" style="34" customWidth="1"/>
    <col min="12820" max="13042" width="9" style="34" customWidth="1"/>
    <col min="13043" max="13043" width="5.140625" style="34" customWidth="1"/>
    <col min="13044" max="13044" width="17.42578125" style="34" customWidth="1"/>
    <col min="13045" max="13045" width="10.42578125" style="34" customWidth="1"/>
    <col min="13046" max="13046" width="6.5703125" style="34" customWidth="1"/>
    <col min="13047" max="13047" width="8.5703125" style="34"/>
    <col min="13048" max="13048" width="9.85546875" style="34" customWidth="1"/>
    <col min="13049" max="13049" width="8.5703125" style="34"/>
    <col min="13050" max="13050" width="9.85546875" style="34" customWidth="1"/>
    <col min="13051" max="13051" width="8.5703125" style="34"/>
    <col min="13052" max="13052" width="7.7109375" style="34" bestFit="1" customWidth="1"/>
    <col min="13053" max="13053" width="16.140625" style="34" customWidth="1"/>
    <col min="13054" max="13054" width="10" style="34" bestFit="1" customWidth="1"/>
    <col min="13055" max="13055" width="7" style="34" customWidth="1"/>
    <col min="13056" max="13067" width="10.5703125" style="34" customWidth="1"/>
    <col min="13068" max="13068" width="12" style="34" customWidth="1"/>
    <col min="13069" max="13069" width="6.5703125" style="34" customWidth="1"/>
    <col min="13070" max="13070" width="5.28515625" style="34" customWidth="1"/>
    <col min="13071" max="13071" width="13.42578125" style="34" customWidth="1"/>
    <col min="13072" max="13072" width="6.140625" style="34" customWidth="1"/>
    <col min="13073" max="13073" width="14.7109375" style="34" customWidth="1"/>
    <col min="13074" max="13074" width="11" style="34" customWidth="1"/>
    <col min="13075" max="13075" width="9.7109375" style="34" customWidth="1"/>
    <col min="13076" max="13298" width="9" style="34" customWidth="1"/>
    <col min="13299" max="13299" width="5.140625" style="34" customWidth="1"/>
    <col min="13300" max="13300" width="17.42578125" style="34" customWidth="1"/>
    <col min="13301" max="13301" width="10.42578125" style="34" customWidth="1"/>
    <col min="13302" max="13302" width="6.5703125" style="34" customWidth="1"/>
    <col min="13303" max="13303" width="8.5703125" style="34"/>
    <col min="13304" max="13304" width="9.85546875" style="34" customWidth="1"/>
    <col min="13305" max="13305" width="8.5703125" style="34"/>
    <col min="13306" max="13306" width="9.85546875" style="34" customWidth="1"/>
    <col min="13307" max="13307" width="8.5703125" style="34"/>
    <col min="13308" max="13308" width="7.7109375" style="34" bestFit="1" customWidth="1"/>
    <col min="13309" max="13309" width="16.140625" style="34" customWidth="1"/>
    <col min="13310" max="13310" width="10" style="34" bestFit="1" customWidth="1"/>
    <col min="13311" max="13311" width="7" style="34" customWidth="1"/>
    <col min="13312" max="13323" width="10.5703125" style="34" customWidth="1"/>
    <col min="13324" max="13324" width="12" style="34" customWidth="1"/>
    <col min="13325" max="13325" width="6.5703125" style="34" customWidth="1"/>
    <col min="13326" max="13326" width="5.28515625" style="34" customWidth="1"/>
    <col min="13327" max="13327" width="13.42578125" style="34" customWidth="1"/>
    <col min="13328" max="13328" width="6.140625" style="34" customWidth="1"/>
    <col min="13329" max="13329" width="14.7109375" style="34" customWidth="1"/>
    <col min="13330" max="13330" width="11" style="34" customWidth="1"/>
    <col min="13331" max="13331" width="9.7109375" style="34" customWidth="1"/>
    <col min="13332" max="13554" width="9" style="34" customWidth="1"/>
    <col min="13555" max="13555" width="5.140625" style="34" customWidth="1"/>
    <col min="13556" max="13556" width="17.42578125" style="34" customWidth="1"/>
    <col min="13557" max="13557" width="10.42578125" style="34" customWidth="1"/>
    <col min="13558" max="13558" width="6.5703125" style="34" customWidth="1"/>
    <col min="13559" max="13559" width="8.5703125" style="34"/>
    <col min="13560" max="13560" width="9.85546875" style="34" customWidth="1"/>
    <col min="13561" max="13561" width="8.5703125" style="34"/>
    <col min="13562" max="13562" width="9.85546875" style="34" customWidth="1"/>
    <col min="13563" max="13563" width="8.5703125" style="34"/>
    <col min="13564" max="13564" width="7.7109375" style="34" bestFit="1" customWidth="1"/>
    <col min="13565" max="13565" width="16.140625" style="34" customWidth="1"/>
    <col min="13566" max="13566" width="10" style="34" bestFit="1" customWidth="1"/>
    <col min="13567" max="13567" width="7" style="34" customWidth="1"/>
    <col min="13568" max="13579" width="10.5703125" style="34" customWidth="1"/>
    <col min="13580" max="13580" width="12" style="34" customWidth="1"/>
    <col min="13581" max="13581" width="6.5703125" style="34" customWidth="1"/>
    <col min="13582" max="13582" width="5.28515625" style="34" customWidth="1"/>
    <col min="13583" max="13583" width="13.42578125" style="34" customWidth="1"/>
    <col min="13584" max="13584" width="6.140625" style="34" customWidth="1"/>
    <col min="13585" max="13585" width="14.7109375" style="34" customWidth="1"/>
    <col min="13586" max="13586" width="11" style="34" customWidth="1"/>
    <col min="13587" max="13587" width="9.7109375" style="34" customWidth="1"/>
    <col min="13588" max="13810" width="9" style="34" customWidth="1"/>
    <col min="13811" max="13811" width="5.140625" style="34" customWidth="1"/>
    <col min="13812" max="13812" width="17.42578125" style="34" customWidth="1"/>
    <col min="13813" max="13813" width="10.42578125" style="34" customWidth="1"/>
    <col min="13814" max="13814" width="6.5703125" style="34" customWidth="1"/>
    <col min="13815" max="13815" width="8.5703125" style="34"/>
    <col min="13816" max="13816" width="9.85546875" style="34" customWidth="1"/>
    <col min="13817" max="13817" width="8.5703125" style="34"/>
    <col min="13818" max="13818" width="9.85546875" style="34" customWidth="1"/>
    <col min="13819" max="13819" width="8.5703125" style="34"/>
    <col min="13820" max="13820" width="7.7109375" style="34" bestFit="1" customWidth="1"/>
    <col min="13821" max="13821" width="16.140625" style="34" customWidth="1"/>
    <col min="13822" max="13822" width="10" style="34" bestFit="1" customWidth="1"/>
    <col min="13823" max="13823" width="7" style="34" customWidth="1"/>
    <col min="13824" max="13835" width="10.5703125" style="34" customWidth="1"/>
    <col min="13836" max="13836" width="12" style="34" customWidth="1"/>
    <col min="13837" max="13837" width="6.5703125" style="34" customWidth="1"/>
    <col min="13838" max="13838" width="5.28515625" style="34" customWidth="1"/>
    <col min="13839" max="13839" width="13.42578125" style="34" customWidth="1"/>
    <col min="13840" max="13840" width="6.140625" style="34" customWidth="1"/>
    <col min="13841" max="13841" width="14.7109375" style="34" customWidth="1"/>
    <col min="13842" max="13842" width="11" style="34" customWidth="1"/>
    <col min="13843" max="13843" width="9.7109375" style="34" customWidth="1"/>
    <col min="13844" max="14066" width="9" style="34" customWidth="1"/>
    <col min="14067" max="14067" width="5.140625" style="34" customWidth="1"/>
    <col min="14068" max="14068" width="17.42578125" style="34" customWidth="1"/>
    <col min="14069" max="14069" width="10.42578125" style="34" customWidth="1"/>
    <col min="14070" max="14070" width="6.5703125" style="34" customWidth="1"/>
    <col min="14071" max="14071" width="8.5703125" style="34"/>
    <col min="14072" max="14072" width="9.85546875" style="34" customWidth="1"/>
    <col min="14073" max="14073" width="8.5703125" style="34"/>
    <col min="14074" max="14074" width="9.85546875" style="34" customWidth="1"/>
    <col min="14075" max="14075" width="8.5703125" style="34"/>
    <col min="14076" max="14076" width="7.7109375" style="34" bestFit="1" customWidth="1"/>
    <col min="14077" max="14077" width="16.140625" style="34" customWidth="1"/>
    <col min="14078" max="14078" width="10" style="34" bestFit="1" customWidth="1"/>
    <col min="14079" max="14079" width="7" style="34" customWidth="1"/>
    <col min="14080" max="14091" width="10.5703125" style="34" customWidth="1"/>
    <col min="14092" max="14092" width="12" style="34" customWidth="1"/>
    <col min="14093" max="14093" width="6.5703125" style="34" customWidth="1"/>
    <col min="14094" max="14094" width="5.28515625" style="34" customWidth="1"/>
    <col min="14095" max="14095" width="13.42578125" style="34" customWidth="1"/>
    <col min="14096" max="14096" width="6.140625" style="34" customWidth="1"/>
    <col min="14097" max="14097" width="14.7109375" style="34" customWidth="1"/>
    <col min="14098" max="14098" width="11" style="34" customWidth="1"/>
    <col min="14099" max="14099" width="9.7109375" style="34" customWidth="1"/>
    <col min="14100" max="14322" width="9" style="34" customWidth="1"/>
    <col min="14323" max="14323" width="5.140625" style="34" customWidth="1"/>
    <col min="14324" max="14324" width="17.42578125" style="34" customWidth="1"/>
    <col min="14325" max="14325" width="10.42578125" style="34" customWidth="1"/>
    <col min="14326" max="14326" width="6.5703125" style="34" customWidth="1"/>
    <col min="14327" max="14327" width="8.5703125" style="34"/>
    <col min="14328" max="14328" width="9.85546875" style="34" customWidth="1"/>
    <col min="14329" max="14329" width="8.5703125" style="34"/>
    <col min="14330" max="14330" width="9.85546875" style="34" customWidth="1"/>
    <col min="14331" max="14331" width="8.5703125" style="34"/>
    <col min="14332" max="14332" width="7.7109375" style="34" bestFit="1" customWidth="1"/>
    <col min="14333" max="14333" width="16.140625" style="34" customWidth="1"/>
    <col min="14334" max="14334" width="10" style="34" bestFit="1" customWidth="1"/>
    <col min="14335" max="14335" width="7" style="34" customWidth="1"/>
    <col min="14336" max="14347" width="10.5703125" style="34" customWidth="1"/>
    <col min="14348" max="14348" width="12" style="34" customWidth="1"/>
    <col min="14349" max="14349" width="6.5703125" style="34" customWidth="1"/>
    <col min="14350" max="14350" width="5.28515625" style="34" customWidth="1"/>
    <col min="14351" max="14351" width="13.42578125" style="34" customWidth="1"/>
    <col min="14352" max="14352" width="6.140625" style="34" customWidth="1"/>
    <col min="14353" max="14353" width="14.7109375" style="34" customWidth="1"/>
    <col min="14354" max="14354" width="11" style="34" customWidth="1"/>
    <col min="14355" max="14355" width="9.7109375" style="34" customWidth="1"/>
    <col min="14356" max="14578" width="9" style="34" customWidth="1"/>
    <col min="14579" max="14579" width="5.140625" style="34" customWidth="1"/>
    <col min="14580" max="14580" width="17.42578125" style="34" customWidth="1"/>
    <col min="14581" max="14581" width="10.42578125" style="34" customWidth="1"/>
    <col min="14582" max="14582" width="6.5703125" style="34" customWidth="1"/>
    <col min="14583" max="14583" width="8.5703125" style="34"/>
    <col min="14584" max="14584" width="9.85546875" style="34" customWidth="1"/>
    <col min="14585" max="14585" width="8.5703125" style="34"/>
    <col min="14586" max="14586" width="9.85546875" style="34" customWidth="1"/>
    <col min="14587" max="14587" width="8.5703125" style="34"/>
    <col min="14588" max="14588" width="7.7109375" style="34" bestFit="1" customWidth="1"/>
    <col min="14589" max="14589" width="16.140625" style="34" customWidth="1"/>
    <col min="14590" max="14590" width="10" style="34" bestFit="1" customWidth="1"/>
    <col min="14591" max="14591" width="7" style="34" customWidth="1"/>
    <col min="14592" max="14603" width="10.5703125" style="34" customWidth="1"/>
    <col min="14604" max="14604" width="12" style="34" customWidth="1"/>
    <col min="14605" max="14605" width="6.5703125" style="34" customWidth="1"/>
    <col min="14606" max="14606" width="5.28515625" style="34" customWidth="1"/>
    <col min="14607" max="14607" width="13.42578125" style="34" customWidth="1"/>
    <col min="14608" max="14608" width="6.140625" style="34" customWidth="1"/>
    <col min="14609" max="14609" width="14.7109375" style="34" customWidth="1"/>
    <col min="14610" max="14610" width="11" style="34" customWidth="1"/>
    <col min="14611" max="14611" width="9.7109375" style="34" customWidth="1"/>
    <col min="14612" max="14834" width="9" style="34" customWidth="1"/>
    <col min="14835" max="14835" width="5.140625" style="34" customWidth="1"/>
    <col min="14836" max="14836" width="17.42578125" style="34" customWidth="1"/>
    <col min="14837" max="14837" width="10.42578125" style="34" customWidth="1"/>
    <col min="14838" max="14838" width="6.5703125" style="34" customWidth="1"/>
    <col min="14839" max="14839" width="8.5703125" style="34"/>
    <col min="14840" max="14840" width="9.85546875" style="34" customWidth="1"/>
    <col min="14841" max="14841" width="8.5703125" style="34"/>
    <col min="14842" max="14842" width="9.85546875" style="34" customWidth="1"/>
    <col min="14843" max="14843" width="8.5703125" style="34"/>
    <col min="14844" max="14844" width="7.7109375" style="34" bestFit="1" customWidth="1"/>
    <col min="14845" max="14845" width="16.140625" style="34" customWidth="1"/>
    <col min="14846" max="14846" width="10" style="34" bestFit="1" customWidth="1"/>
    <col min="14847" max="14847" width="7" style="34" customWidth="1"/>
    <col min="14848" max="14859" width="10.5703125" style="34" customWidth="1"/>
    <col min="14860" max="14860" width="12" style="34" customWidth="1"/>
    <col min="14861" max="14861" width="6.5703125" style="34" customWidth="1"/>
    <col min="14862" max="14862" width="5.28515625" style="34" customWidth="1"/>
    <col min="14863" max="14863" width="13.42578125" style="34" customWidth="1"/>
    <col min="14864" max="14864" width="6.140625" style="34" customWidth="1"/>
    <col min="14865" max="14865" width="14.7109375" style="34" customWidth="1"/>
    <col min="14866" max="14866" width="11" style="34" customWidth="1"/>
    <col min="14867" max="14867" width="9.7109375" style="34" customWidth="1"/>
    <col min="14868" max="15090" width="9" style="34" customWidth="1"/>
    <col min="15091" max="15091" width="5.140625" style="34" customWidth="1"/>
    <col min="15092" max="15092" width="17.42578125" style="34" customWidth="1"/>
    <col min="15093" max="15093" width="10.42578125" style="34" customWidth="1"/>
    <col min="15094" max="15094" width="6.5703125" style="34" customWidth="1"/>
    <col min="15095" max="15095" width="8.5703125" style="34"/>
    <col min="15096" max="15096" width="9.85546875" style="34" customWidth="1"/>
    <col min="15097" max="15097" width="8.5703125" style="34"/>
    <col min="15098" max="15098" width="9.85546875" style="34" customWidth="1"/>
    <col min="15099" max="15099" width="8.5703125" style="34"/>
    <col min="15100" max="15100" width="7.7109375" style="34" bestFit="1" customWidth="1"/>
    <col min="15101" max="15101" width="16.140625" style="34" customWidth="1"/>
    <col min="15102" max="15102" width="10" style="34" bestFit="1" customWidth="1"/>
    <col min="15103" max="15103" width="7" style="34" customWidth="1"/>
    <col min="15104" max="15115" width="10.5703125" style="34" customWidth="1"/>
    <col min="15116" max="15116" width="12" style="34" customWidth="1"/>
    <col min="15117" max="15117" width="6.5703125" style="34" customWidth="1"/>
    <col min="15118" max="15118" width="5.28515625" style="34" customWidth="1"/>
    <col min="15119" max="15119" width="13.42578125" style="34" customWidth="1"/>
    <col min="15120" max="15120" width="6.140625" style="34" customWidth="1"/>
    <col min="15121" max="15121" width="14.7109375" style="34" customWidth="1"/>
    <col min="15122" max="15122" width="11" style="34" customWidth="1"/>
    <col min="15123" max="15123" width="9.7109375" style="34" customWidth="1"/>
    <col min="15124" max="15346" width="9" style="34" customWidth="1"/>
    <col min="15347" max="15347" width="5.140625" style="34" customWidth="1"/>
    <col min="15348" max="15348" width="17.42578125" style="34" customWidth="1"/>
    <col min="15349" max="15349" width="10.42578125" style="34" customWidth="1"/>
    <col min="15350" max="15350" width="6.5703125" style="34" customWidth="1"/>
    <col min="15351" max="15351" width="8.5703125" style="34"/>
    <col min="15352" max="15352" width="9.85546875" style="34" customWidth="1"/>
    <col min="15353" max="15353" width="8.5703125" style="34"/>
    <col min="15354" max="15354" width="9.85546875" style="34" customWidth="1"/>
    <col min="15355" max="15355" width="8.5703125" style="34"/>
    <col min="15356" max="15356" width="7.7109375" style="34" bestFit="1" customWidth="1"/>
    <col min="15357" max="15357" width="16.140625" style="34" customWidth="1"/>
    <col min="15358" max="15358" width="10" style="34" bestFit="1" customWidth="1"/>
    <col min="15359" max="15359" width="7" style="34" customWidth="1"/>
    <col min="15360" max="15371" width="10.5703125" style="34" customWidth="1"/>
    <col min="15372" max="15372" width="12" style="34" customWidth="1"/>
    <col min="15373" max="15373" width="6.5703125" style="34" customWidth="1"/>
    <col min="15374" max="15374" width="5.28515625" style="34" customWidth="1"/>
    <col min="15375" max="15375" width="13.42578125" style="34" customWidth="1"/>
    <col min="15376" max="15376" width="6.140625" style="34" customWidth="1"/>
    <col min="15377" max="15377" width="14.7109375" style="34" customWidth="1"/>
    <col min="15378" max="15378" width="11" style="34" customWidth="1"/>
    <col min="15379" max="15379" width="9.7109375" style="34" customWidth="1"/>
    <col min="15380" max="15602" width="9" style="34" customWidth="1"/>
    <col min="15603" max="15603" width="5.140625" style="34" customWidth="1"/>
    <col min="15604" max="15604" width="17.42578125" style="34" customWidth="1"/>
    <col min="15605" max="15605" width="10.42578125" style="34" customWidth="1"/>
    <col min="15606" max="15606" width="6.5703125" style="34" customWidth="1"/>
    <col min="15607" max="15607" width="8.5703125" style="34"/>
    <col min="15608" max="15608" width="9.85546875" style="34" customWidth="1"/>
    <col min="15609" max="15609" width="8.5703125" style="34"/>
    <col min="15610" max="15610" width="9.85546875" style="34" customWidth="1"/>
    <col min="15611" max="15611" width="8.5703125" style="34"/>
    <col min="15612" max="15612" width="7.7109375" style="34" bestFit="1" customWidth="1"/>
    <col min="15613" max="15613" width="16.140625" style="34" customWidth="1"/>
    <col min="15614" max="15614" width="10" style="34" bestFit="1" customWidth="1"/>
    <col min="15615" max="15615" width="7" style="34" customWidth="1"/>
    <col min="15616" max="15627" width="10.5703125" style="34" customWidth="1"/>
    <col min="15628" max="15628" width="12" style="34" customWidth="1"/>
    <col min="15629" max="15629" width="6.5703125" style="34" customWidth="1"/>
    <col min="15630" max="15630" width="5.28515625" style="34" customWidth="1"/>
    <col min="15631" max="15631" width="13.42578125" style="34" customWidth="1"/>
    <col min="15632" max="15632" width="6.140625" style="34" customWidth="1"/>
    <col min="15633" max="15633" width="14.7109375" style="34" customWidth="1"/>
    <col min="15634" max="15634" width="11" style="34" customWidth="1"/>
    <col min="15635" max="15635" width="9.7109375" style="34" customWidth="1"/>
    <col min="15636" max="15858" width="9" style="34" customWidth="1"/>
    <col min="15859" max="15859" width="5.140625" style="34" customWidth="1"/>
    <col min="15860" max="15860" width="17.42578125" style="34" customWidth="1"/>
    <col min="15861" max="15861" width="10.42578125" style="34" customWidth="1"/>
    <col min="15862" max="15862" width="6.5703125" style="34" customWidth="1"/>
    <col min="15863" max="15863" width="8.5703125" style="34"/>
    <col min="15864" max="15864" width="9.85546875" style="34" customWidth="1"/>
    <col min="15865" max="15865" width="8.5703125" style="34"/>
    <col min="15866" max="15866" width="9.85546875" style="34" customWidth="1"/>
    <col min="15867" max="15867" width="8.5703125" style="34"/>
    <col min="15868" max="15868" width="7.7109375" style="34" bestFit="1" customWidth="1"/>
    <col min="15869" max="15869" width="16.140625" style="34" customWidth="1"/>
    <col min="15870" max="15870" width="10" style="34" bestFit="1" customWidth="1"/>
    <col min="15871" max="15871" width="7" style="34" customWidth="1"/>
    <col min="15872" max="15883" width="10.5703125" style="34" customWidth="1"/>
    <col min="15884" max="15884" width="12" style="34" customWidth="1"/>
    <col min="15885" max="15885" width="6.5703125" style="34" customWidth="1"/>
    <col min="15886" max="15886" width="5.28515625" style="34" customWidth="1"/>
    <col min="15887" max="15887" width="13.42578125" style="34" customWidth="1"/>
    <col min="15888" max="15888" width="6.140625" style="34" customWidth="1"/>
    <col min="15889" max="15889" width="14.7109375" style="34" customWidth="1"/>
    <col min="15890" max="15890" width="11" style="34" customWidth="1"/>
    <col min="15891" max="15891" width="9.7109375" style="34" customWidth="1"/>
    <col min="15892" max="16114" width="9" style="34" customWidth="1"/>
    <col min="16115" max="16115" width="5.140625" style="34" customWidth="1"/>
    <col min="16116" max="16116" width="17.42578125" style="34" customWidth="1"/>
    <col min="16117" max="16117" width="10.42578125" style="34" customWidth="1"/>
    <col min="16118" max="16118" width="6.5703125" style="34" customWidth="1"/>
    <col min="16119" max="16119" width="8.5703125" style="34"/>
    <col min="16120" max="16120" width="9.85546875" style="34" customWidth="1"/>
    <col min="16121" max="16121" width="8.5703125" style="34"/>
    <col min="16122" max="16122" width="9.85546875" style="34" customWidth="1"/>
    <col min="16123" max="16123" width="8.5703125" style="34"/>
    <col min="16124" max="16124" width="7.7109375" style="34" bestFit="1" customWidth="1"/>
    <col min="16125" max="16125" width="16.140625" style="34" customWidth="1"/>
    <col min="16126" max="16126" width="10" style="34" bestFit="1" customWidth="1"/>
    <col min="16127" max="16127" width="7" style="34" customWidth="1"/>
    <col min="16128" max="16139" width="10.5703125" style="34" customWidth="1"/>
    <col min="16140" max="16140" width="12" style="34" customWidth="1"/>
    <col min="16141" max="16141" width="6.5703125" style="34" customWidth="1"/>
    <col min="16142" max="16142" width="5.28515625" style="34" customWidth="1"/>
    <col min="16143" max="16143" width="13.42578125" style="34" customWidth="1"/>
    <col min="16144" max="16144" width="6.140625" style="34" customWidth="1"/>
    <col min="16145" max="16145" width="14.7109375" style="34" customWidth="1"/>
    <col min="16146" max="16146" width="11" style="34" customWidth="1"/>
    <col min="16147" max="16147" width="9.7109375" style="34" customWidth="1"/>
    <col min="16148" max="16370" width="9" style="34" customWidth="1"/>
    <col min="16371" max="16371" width="5.140625" style="34" customWidth="1"/>
    <col min="16372" max="16372" width="17.42578125" style="34" customWidth="1"/>
    <col min="16373" max="16373" width="10.42578125" style="34" customWidth="1"/>
    <col min="16374" max="16374" width="6.5703125" style="34" customWidth="1"/>
    <col min="16375" max="16375" width="8.5703125" style="34"/>
    <col min="16376" max="16376" width="9.85546875" style="34" customWidth="1"/>
    <col min="16377" max="16377" width="8.5703125" style="34"/>
    <col min="16378" max="16378" width="9.85546875" style="34" customWidth="1"/>
    <col min="16379" max="16384" width="8.5703125" style="34"/>
  </cols>
  <sheetData>
    <row r="1" spans="1:19" ht="19.350000000000001" customHeight="1" x14ac:dyDescent="0.2">
      <c r="A1" s="140" t="s">
        <v>557</v>
      </c>
      <c r="B1" s="140"/>
      <c r="C1" s="140"/>
      <c r="D1" s="140"/>
      <c r="E1" s="140"/>
      <c r="F1" s="140"/>
      <c r="G1" s="140"/>
      <c r="H1" s="140"/>
      <c r="I1" s="140"/>
      <c r="J1" s="140"/>
      <c r="K1" s="140"/>
      <c r="L1" s="140"/>
      <c r="N1" s="30"/>
    </row>
    <row r="2" spans="1:19" ht="19.350000000000001" customHeight="1" x14ac:dyDescent="0.2">
      <c r="A2" s="141" t="s">
        <v>558</v>
      </c>
      <c r="B2" s="141"/>
      <c r="C2" s="141"/>
      <c r="D2" s="141"/>
      <c r="E2" s="141"/>
      <c r="F2" s="141"/>
      <c r="G2" s="141"/>
      <c r="H2" s="141"/>
      <c r="I2" s="141"/>
      <c r="J2" s="141"/>
      <c r="K2" s="141"/>
      <c r="L2" s="141"/>
      <c r="N2" s="30"/>
    </row>
    <row r="3" spans="1:19" ht="15" customHeight="1" x14ac:dyDescent="0.2">
      <c r="A3" s="150" t="s">
        <v>559</v>
      </c>
      <c r="B3" s="150"/>
      <c r="C3" s="150"/>
      <c r="D3" s="150"/>
      <c r="E3" s="150"/>
      <c r="F3" s="150"/>
      <c r="G3" s="150"/>
      <c r="H3" s="150"/>
      <c r="I3" s="150"/>
      <c r="J3" s="150"/>
      <c r="K3" s="150"/>
      <c r="L3" s="150"/>
    </row>
    <row r="4" spans="1:19" ht="15" x14ac:dyDescent="0.2">
      <c r="A4" s="143" t="s">
        <v>723</v>
      </c>
      <c r="B4" s="143"/>
      <c r="C4" s="143"/>
      <c r="D4" s="143"/>
      <c r="E4" s="143"/>
      <c r="F4" s="143"/>
      <c r="G4" s="143"/>
      <c r="H4" s="143"/>
      <c r="I4" s="143"/>
      <c r="J4" s="143"/>
      <c r="K4" s="143"/>
      <c r="L4" s="143"/>
      <c r="M4" s="35"/>
      <c r="N4" s="36"/>
    </row>
    <row r="5" spans="1:19" ht="15.75" customHeight="1" x14ac:dyDescent="0.25">
      <c r="A5" s="37" t="s">
        <v>546</v>
      </c>
      <c r="B5" s="97" t="s">
        <v>695</v>
      </c>
      <c r="C5" s="97"/>
      <c r="D5" s="97"/>
      <c r="E5" s="97"/>
      <c r="F5" s="97"/>
      <c r="G5" s="97"/>
      <c r="H5" s="98" t="s">
        <v>619</v>
      </c>
      <c r="I5" s="151" t="s">
        <v>620</v>
      </c>
      <c r="J5" s="151"/>
      <c r="K5" s="38" t="s">
        <v>554</v>
      </c>
      <c r="L5" s="39">
        <v>45322</v>
      </c>
      <c r="M5" s="40"/>
      <c r="R5" s="42"/>
    </row>
    <row r="6" spans="1:19" s="45" customFormat="1" ht="14.25" customHeight="1" x14ac:dyDescent="0.2">
      <c r="A6" s="99" t="s">
        <v>547</v>
      </c>
      <c r="B6" s="99" t="s">
        <v>621</v>
      </c>
      <c r="C6" s="99" t="s">
        <v>622</v>
      </c>
      <c r="D6" s="99" t="s">
        <v>623</v>
      </c>
      <c r="E6" s="100" t="s">
        <v>624</v>
      </c>
      <c r="F6" s="100" t="s">
        <v>625</v>
      </c>
      <c r="G6" s="100" t="s">
        <v>626</v>
      </c>
      <c r="H6" s="100" t="s">
        <v>627</v>
      </c>
      <c r="I6" s="100" t="s">
        <v>628</v>
      </c>
      <c r="J6" s="100" t="s">
        <v>629</v>
      </c>
      <c r="K6" s="100" t="s">
        <v>630</v>
      </c>
      <c r="L6" s="101" t="s">
        <v>631</v>
      </c>
      <c r="M6" s="40"/>
      <c r="N6" s="43"/>
      <c r="O6" s="32"/>
      <c r="P6" s="32"/>
      <c r="Q6" s="32"/>
      <c r="R6" s="44"/>
      <c r="S6" s="44"/>
    </row>
    <row r="7" spans="1:19" s="45" customFormat="1" ht="14.25" customHeight="1" x14ac:dyDescent="0.2">
      <c r="A7" s="102" t="s">
        <v>632</v>
      </c>
      <c r="B7" s="146" t="s">
        <v>1</v>
      </c>
      <c r="C7" s="146"/>
      <c r="D7" s="146"/>
      <c r="E7" s="146"/>
      <c r="F7" s="146"/>
      <c r="G7" s="146"/>
      <c r="H7" s="146"/>
      <c r="I7" s="146"/>
      <c r="J7" s="146"/>
      <c r="K7" s="146"/>
      <c r="L7" s="146"/>
      <c r="M7" s="40"/>
      <c r="N7" s="43"/>
      <c r="O7" s="32"/>
      <c r="P7" s="32"/>
      <c r="Q7" s="32"/>
      <c r="R7" s="44"/>
      <c r="S7" s="44"/>
    </row>
    <row r="8" spans="1:19" ht="14.65" customHeight="1" x14ac:dyDescent="0.2">
      <c r="A8" s="148" t="s">
        <v>633</v>
      </c>
      <c r="B8" s="152" t="s">
        <v>634</v>
      </c>
      <c r="C8" s="145" t="s">
        <v>635</v>
      </c>
      <c r="D8" s="145"/>
      <c r="E8" s="103"/>
      <c r="F8" s="104"/>
      <c r="G8" s="104"/>
      <c r="H8" s="104"/>
      <c r="I8" s="104"/>
      <c r="J8" s="104"/>
      <c r="K8" s="104"/>
      <c r="L8" s="105"/>
      <c r="N8" s="41"/>
      <c r="O8" s="41"/>
    </row>
    <row r="9" spans="1:19" x14ac:dyDescent="0.2">
      <c r="A9" s="148"/>
      <c r="B9" s="152"/>
      <c r="C9" s="106" t="e">
        <f>C10/C$120</f>
        <v>#DIV/0!</v>
      </c>
      <c r="D9" s="107" t="s">
        <v>636</v>
      </c>
      <c r="E9" s="108">
        <v>1</v>
      </c>
      <c r="F9" s="109"/>
      <c r="G9" s="109"/>
      <c r="H9" s="109"/>
      <c r="I9" s="109"/>
      <c r="J9" s="109"/>
      <c r="K9" s="109"/>
      <c r="L9" s="110">
        <f>SUM(E9:K9)</f>
        <v>1</v>
      </c>
      <c r="M9" s="46"/>
      <c r="N9" s="47"/>
      <c r="O9" s="41"/>
    </row>
    <row r="10" spans="1:19" x14ac:dyDescent="0.2">
      <c r="A10" s="148"/>
      <c r="B10" s="152"/>
      <c r="C10" s="111">
        <f>'Planilha Proponente'!H10</f>
        <v>0</v>
      </c>
      <c r="D10" s="107" t="s">
        <v>637</v>
      </c>
      <c r="E10" s="112">
        <f>($C$10)*E9</f>
        <v>0</v>
      </c>
      <c r="F10" s="123">
        <f t="shared" ref="F10:K10" si="0">($C$10)*F9</f>
        <v>0</v>
      </c>
      <c r="G10" s="123">
        <f t="shared" si="0"/>
        <v>0</v>
      </c>
      <c r="H10" s="123">
        <f t="shared" si="0"/>
        <v>0</v>
      </c>
      <c r="I10" s="123">
        <f t="shared" si="0"/>
        <v>0</v>
      </c>
      <c r="J10" s="123">
        <f t="shared" si="0"/>
        <v>0</v>
      </c>
      <c r="K10" s="123">
        <f t="shared" si="0"/>
        <v>0</v>
      </c>
      <c r="L10" s="111">
        <f>SUM(E10:K10)</f>
        <v>0</v>
      </c>
      <c r="M10" s="48"/>
      <c r="N10" s="41"/>
      <c r="O10" s="41"/>
      <c r="Q10" s="49"/>
      <c r="R10" s="50"/>
      <c r="S10" s="51"/>
    </row>
    <row r="11" spans="1:19" ht="14.65" customHeight="1" x14ac:dyDescent="0.2">
      <c r="A11" s="148" t="s">
        <v>638</v>
      </c>
      <c r="B11" s="152" t="s">
        <v>639</v>
      </c>
      <c r="C11" s="145" t="s">
        <v>635</v>
      </c>
      <c r="D11" s="145"/>
      <c r="E11" s="103"/>
      <c r="F11" s="103"/>
      <c r="G11" s="103"/>
      <c r="H11" s="103"/>
      <c r="I11" s="103"/>
      <c r="J11" s="103"/>
      <c r="K11" s="103"/>
      <c r="L11" s="105"/>
      <c r="N11" s="41"/>
      <c r="O11" s="41"/>
    </row>
    <row r="12" spans="1:19" ht="15" customHeight="1" x14ac:dyDescent="0.2">
      <c r="A12" s="148"/>
      <c r="B12" s="152"/>
      <c r="C12" s="106" t="e">
        <f>C13/C$120</f>
        <v>#DIV/0!</v>
      </c>
      <c r="D12" s="107" t="s">
        <v>636</v>
      </c>
      <c r="E12" s="108">
        <f>E15</f>
        <v>0.15848390000000001</v>
      </c>
      <c r="F12" s="108">
        <f t="shared" ref="F12:K12" si="1">F15</f>
        <v>9.8039500000000002E-2</v>
      </c>
      <c r="G12" s="108">
        <f t="shared" si="1"/>
        <v>0.15776390000000001</v>
      </c>
      <c r="H12" s="108">
        <f t="shared" si="1"/>
        <v>0.1562704</v>
      </c>
      <c r="I12" s="108">
        <f t="shared" si="1"/>
        <v>0.11824709999999999</v>
      </c>
      <c r="J12" s="108">
        <f t="shared" si="1"/>
        <v>0.165962</v>
      </c>
      <c r="K12" s="108">
        <f t="shared" si="1"/>
        <v>0.14523320000000001</v>
      </c>
      <c r="L12" s="110">
        <f>SUM(E12:K12)</f>
        <v>1</v>
      </c>
      <c r="M12" s="46"/>
      <c r="N12" s="41"/>
      <c r="O12" s="41"/>
    </row>
    <row r="13" spans="1:19" ht="15.75" customHeight="1" x14ac:dyDescent="0.2">
      <c r="A13" s="148"/>
      <c r="B13" s="152"/>
      <c r="C13" s="111">
        <f>'Planilha Proponente'!H14</f>
        <v>0</v>
      </c>
      <c r="D13" s="107" t="s">
        <v>637</v>
      </c>
      <c r="E13" s="112">
        <f>($C$13)*E12</f>
        <v>0</v>
      </c>
      <c r="F13" s="112">
        <f t="shared" ref="F13:K13" si="2">($C$13)*F12</f>
        <v>0</v>
      </c>
      <c r="G13" s="112">
        <f t="shared" si="2"/>
        <v>0</v>
      </c>
      <c r="H13" s="112">
        <f t="shared" si="2"/>
        <v>0</v>
      </c>
      <c r="I13" s="112">
        <f t="shared" si="2"/>
        <v>0</v>
      </c>
      <c r="J13" s="112">
        <f t="shared" si="2"/>
        <v>0</v>
      </c>
      <c r="K13" s="112">
        <f t="shared" si="2"/>
        <v>0</v>
      </c>
      <c r="L13" s="111">
        <f>SUM(E13:K13)</f>
        <v>0</v>
      </c>
      <c r="M13" s="48"/>
      <c r="N13" s="41"/>
      <c r="O13" s="41"/>
      <c r="Q13" s="49"/>
      <c r="R13" s="51"/>
      <c r="S13" s="51"/>
    </row>
    <row r="14" spans="1:19" ht="14.65" customHeight="1" x14ac:dyDescent="0.2">
      <c r="A14" s="148" t="s">
        <v>640</v>
      </c>
      <c r="B14" s="152" t="s">
        <v>699</v>
      </c>
      <c r="C14" s="145" t="s">
        <v>635</v>
      </c>
      <c r="D14" s="145"/>
      <c r="E14" s="103"/>
      <c r="F14" s="103"/>
      <c r="G14" s="103"/>
      <c r="H14" s="103"/>
      <c r="I14" s="103"/>
      <c r="J14" s="103"/>
      <c r="K14" s="103"/>
      <c r="L14" s="105"/>
      <c r="N14" s="41"/>
      <c r="O14" s="41"/>
    </row>
    <row r="15" spans="1:19" ht="15" customHeight="1" x14ac:dyDescent="0.2">
      <c r="A15" s="148"/>
      <c r="B15" s="152"/>
      <c r="C15" s="106" t="e">
        <f>C16/C$120</f>
        <v>#DIV/0!</v>
      </c>
      <c r="D15" s="107" t="s">
        <v>636</v>
      </c>
      <c r="E15" s="108">
        <v>0.15848390000000001</v>
      </c>
      <c r="F15" s="108">
        <v>9.8039500000000002E-2</v>
      </c>
      <c r="G15" s="108">
        <v>0.15776390000000001</v>
      </c>
      <c r="H15" s="108">
        <v>0.1562704</v>
      </c>
      <c r="I15" s="108">
        <v>0.11824709999999999</v>
      </c>
      <c r="J15" s="108">
        <v>0.165962</v>
      </c>
      <c r="K15" s="108">
        <v>0.14523320000000001</v>
      </c>
      <c r="L15" s="110">
        <f>SUM(E15:K15)</f>
        <v>1</v>
      </c>
      <c r="M15" s="46"/>
      <c r="N15" s="41"/>
      <c r="O15" s="41"/>
    </row>
    <row r="16" spans="1:19" ht="15.75" customHeight="1" x14ac:dyDescent="0.2">
      <c r="A16" s="148"/>
      <c r="B16" s="152"/>
      <c r="C16" s="111">
        <f>'Planilha Proponente'!H16</f>
        <v>0</v>
      </c>
      <c r="D16" s="107" t="s">
        <v>637</v>
      </c>
      <c r="E16" s="112">
        <f>($C$16)*E15</f>
        <v>0</v>
      </c>
      <c r="F16" s="112">
        <f t="shared" ref="F16:K16" si="3">($C$16)*F15</f>
        <v>0</v>
      </c>
      <c r="G16" s="112">
        <f t="shared" si="3"/>
        <v>0</v>
      </c>
      <c r="H16" s="112">
        <f t="shared" si="3"/>
        <v>0</v>
      </c>
      <c r="I16" s="112">
        <f t="shared" si="3"/>
        <v>0</v>
      </c>
      <c r="J16" s="112">
        <f t="shared" si="3"/>
        <v>0</v>
      </c>
      <c r="K16" s="112">
        <f t="shared" si="3"/>
        <v>0</v>
      </c>
      <c r="L16" s="111">
        <f>SUM(E16:K16)</f>
        <v>0</v>
      </c>
      <c r="M16" s="48"/>
      <c r="N16" s="41"/>
      <c r="O16" s="41"/>
      <c r="Q16" s="49"/>
      <c r="R16" s="51"/>
      <c r="S16" s="51"/>
    </row>
    <row r="17" spans="1:19" ht="14.65" customHeight="1" x14ac:dyDescent="0.2">
      <c r="A17" s="148" t="s">
        <v>641</v>
      </c>
      <c r="B17" s="152" t="s">
        <v>642</v>
      </c>
      <c r="C17" s="145" t="s">
        <v>635</v>
      </c>
      <c r="D17" s="145"/>
      <c r="E17" s="113"/>
      <c r="F17" s="114"/>
      <c r="G17" s="114"/>
      <c r="H17" s="114"/>
      <c r="I17" s="114"/>
      <c r="J17" s="114"/>
      <c r="K17" s="114"/>
      <c r="L17" s="105"/>
      <c r="N17" s="41"/>
      <c r="O17" s="41"/>
    </row>
    <row r="18" spans="1:19" ht="15" customHeight="1" x14ac:dyDescent="0.2">
      <c r="A18" s="148"/>
      <c r="B18" s="152"/>
      <c r="C18" s="106" t="e">
        <f>C19/C$120</f>
        <v>#DIV/0!</v>
      </c>
      <c r="D18" s="107" t="s">
        <v>636</v>
      </c>
      <c r="E18" s="108">
        <v>1</v>
      </c>
      <c r="F18" s="108"/>
      <c r="G18" s="108"/>
      <c r="H18" s="108"/>
      <c r="I18" s="108"/>
      <c r="J18" s="108"/>
      <c r="K18" s="108"/>
      <c r="L18" s="110">
        <f>SUM(E18:K18)</f>
        <v>1</v>
      </c>
      <c r="M18" s="46"/>
      <c r="N18" s="41"/>
      <c r="O18" s="41"/>
    </row>
    <row r="19" spans="1:19" ht="15.75" customHeight="1" x14ac:dyDescent="0.2">
      <c r="A19" s="148"/>
      <c r="B19" s="152"/>
      <c r="C19" s="111">
        <f>'Planilha Proponente'!H18</f>
        <v>0</v>
      </c>
      <c r="D19" s="107" t="s">
        <v>637</v>
      </c>
      <c r="E19" s="112">
        <f>($C$19)*E18</f>
        <v>0</v>
      </c>
      <c r="F19" s="124">
        <f t="shared" ref="F19:K19" si="4">($C$19)*F18</f>
        <v>0</v>
      </c>
      <c r="G19" s="124">
        <f t="shared" si="4"/>
        <v>0</v>
      </c>
      <c r="H19" s="124">
        <f t="shared" si="4"/>
        <v>0</v>
      </c>
      <c r="I19" s="124">
        <f t="shared" si="4"/>
        <v>0</v>
      </c>
      <c r="J19" s="124">
        <f t="shared" si="4"/>
        <v>0</v>
      </c>
      <c r="K19" s="124">
        <f t="shared" si="4"/>
        <v>0</v>
      </c>
      <c r="L19" s="111">
        <f>SUM(E19:K19)</f>
        <v>0</v>
      </c>
      <c r="M19" s="48"/>
      <c r="N19" s="41"/>
      <c r="O19" s="41"/>
      <c r="Q19" s="49"/>
      <c r="R19" s="51"/>
      <c r="S19" s="51"/>
    </row>
    <row r="20" spans="1:19" ht="14.65" customHeight="1" x14ac:dyDescent="0.2">
      <c r="A20" s="148" t="s">
        <v>643</v>
      </c>
      <c r="B20" s="152" t="s">
        <v>66</v>
      </c>
      <c r="C20" s="145" t="s">
        <v>635</v>
      </c>
      <c r="D20" s="145"/>
      <c r="E20" s="113"/>
      <c r="F20" s="114"/>
      <c r="G20" s="114"/>
      <c r="H20" s="114"/>
      <c r="I20" s="114"/>
      <c r="J20" s="114"/>
      <c r="K20" s="114"/>
      <c r="L20" s="105"/>
      <c r="M20" s="46"/>
      <c r="N20" s="41"/>
      <c r="O20" s="41"/>
    </row>
    <row r="21" spans="1:19" ht="15" customHeight="1" x14ac:dyDescent="0.2">
      <c r="A21" s="148"/>
      <c r="B21" s="152"/>
      <c r="C21" s="106" t="e">
        <f>C22/C$120</f>
        <v>#DIV/0!</v>
      </c>
      <c r="D21" s="107" t="s">
        <v>636</v>
      </c>
      <c r="E21" s="108">
        <v>1</v>
      </c>
      <c r="F21" s="108"/>
      <c r="G21" s="108"/>
      <c r="H21" s="108"/>
      <c r="I21" s="108"/>
      <c r="J21" s="108"/>
      <c r="K21" s="108"/>
      <c r="L21" s="110">
        <f>SUM(E21:K21)</f>
        <v>1</v>
      </c>
      <c r="M21" s="46"/>
      <c r="N21" s="41"/>
      <c r="O21" s="41"/>
    </row>
    <row r="22" spans="1:19" ht="15.75" customHeight="1" x14ac:dyDescent="0.2">
      <c r="A22" s="148"/>
      <c r="B22" s="152"/>
      <c r="C22" s="111">
        <f>'Planilha Proponente'!H36</f>
        <v>0</v>
      </c>
      <c r="D22" s="107" t="s">
        <v>637</v>
      </c>
      <c r="E22" s="112">
        <f>($C$22)*E21</f>
        <v>0</v>
      </c>
      <c r="F22" s="124">
        <f t="shared" ref="F22:K22" si="5">($C$22)*F21</f>
        <v>0</v>
      </c>
      <c r="G22" s="124">
        <f t="shared" si="5"/>
        <v>0</v>
      </c>
      <c r="H22" s="124">
        <f t="shared" si="5"/>
        <v>0</v>
      </c>
      <c r="I22" s="124">
        <f t="shared" si="5"/>
        <v>0</v>
      </c>
      <c r="J22" s="124">
        <f t="shared" si="5"/>
        <v>0</v>
      </c>
      <c r="K22" s="124">
        <f t="shared" si="5"/>
        <v>0</v>
      </c>
      <c r="L22" s="111">
        <f>SUM(E22:K22)</f>
        <v>0</v>
      </c>
      <c r="M22" s="48"/>
      <c r="N22" s="41"/>
      <c r="O22" s="41"/>
      <c r="Q22" s="49"/>
      <c r="R22" s="51"/>
      <c r="S22" s="51"/>
    </row>
    <row r="23" spans="1:19" s="52" customFormat="1" ht="14.65" customHeight="1" x14ac:dyDescent="0.2">
      <c r="A23" s="148" t="s">
        <v>644</v>
      </c>
      <c r="B23" s="152" t="s">
        <v>696</v>
      </c>
      <c r="C23" s="145" t="s">
        <v>635</v>
      </c>
      <c r="D23" s="145"/>
      <c r="E23" s="115"/>
      <c r="F23" s="115"/>
      <c r="G23" s="115"/>
      <c r="H23" s="103"/>
      <c r="I23" s="103"/>
      <c r="J23" s="115"/>
      <c r="K23" s="115"/>
      <c r="L23" s="105"/>
      <c r="M23" s="29"/>
      <c r="N23" s="41"/>
      <c r="O23" s="41"/>
      <c r="P23" s="31"/>
      <c r="Q23" s="32"/>
      <c r="R23" s="33"/>
      <c r="S23" s="33"/>
    </row>
    <row r="24" spans="1:19" s="52" customFormat="1" ht="15" customHeight="1" x14ac:dyDescent="0.2">
      <c r="A24" s="148"/>
      <c r="B24" s="152"/>
      <c r="C24" s="106" t="e">
        <f>C25/C$120</f>
        <v>#DIV/0!</v>
      </c>
      <c r="D24" s="107" t="s">
        <v>636</v>
      </c>
      <c r="E24" s="108"/>
      <c r="F24" s="108"/>
      <c r="G24" s="108"/>
      <c r="H24" s="108">
        <v>0.5</v>
      </c>
      <c r="I24" s="108">
        <v>0.5</v>
      </c>
      <c r="J24" s="108"/>
      <c r="K24" s="108"/>
      <c r="L24" s="110">
        <f>SUM(E24:K24)</f>
        <v>1</v>
      </c>
      <c r="M24" s="46"/>
      <c r="N24" s="41"/>
      <c r="O24" s="41"/>
      <c r="P24" s="31"/>
      <c r="Q24" s="32"/>
      <c r="R24" s="33"/>
      <c r="S24" s="33"/>
    </row>
    <row r="25" spans="1:19" s="52" customFormat="1" ht="15.75" customHeight="1" x14ac:dyDescent="0.2">
      <c r="A25" s="148"/>
      <c r="B25" s="152"/>
      <c r="C25" s="111">
        <f>'Planilha Proponente'!H41+'Planilha Proponente'!H48</f>
        <v>0</v>
      </c>
      <c r="D25" s="107" t="s">
        <v>637</v>
      </c>
      <c r="E25" s="125">
        <f>($C$25)*E24</f>
        <v>0</v>
      </c>
      <c r="F25" s="125">
        <f t="shared" ref="F25:K25" si="6">($C$25)*F24</f>
        <v>0</v>
      </c>
      <c r="G25" s="125">
        <f t="shared" si="6"/>
        <v>0</v>
      </c>
      <c r="H25" s="112">
        <f t="shared" si="6"/>
        <v>0</v>
      </c>
      <c r="I25" s="112">
        <f t="shared" si="6"/>
        <v>0</v>
      </c>
      <c r="J25" s="125">
        <f t="shared" si="6"/>
        <v>0</v>
      </c>
      <c r="K25" s="125">
        <f t="shared" si="6"/>
        <v>0</v>
      </c>
      <c r="L25" s="111">
        <f>SUM(E25:K25)</f>
        <v>0</v>
      </c>
      <c r="M25" s="48"/>
      <c r="N25" s="41"/>
      <c r="O25" s="41"/>
      <c r="P25" s="31"/>
      <c r="Q25" s="49"/>
      <c r="R25" s="51"/>
      <c r="S25" s="51"/>
    </row>
    <row r="26" spans="1:19" s="52" customFormat="1" ht="14.65" customHeight="1" x14ac:dyDescent="0.2">
      <c r="A26" s="148" t="s">
        <v>645</v>
      </c>
      <c r="B26" s="152" t="s">
        <v>100</v>
      </c>
      <c r="C26" s="145" t="s">
        <v>635</v>
      </c>
      <c r="D26" s="145"/>
      <c r="E26" s="115"/>
      <c r="F26" s="103"/>
      <c r="G26" s="115"/>
      <c r="H26" s="115"/>
      <c r="I26" s="115"/>
      <c r="J26" s="115"/>
      <c r="K26" s="115"/>
      <c r="L26" s="105"/>
      <c r="M26" s="29"/>
      <c r="N26" s="41"/>
      <c r="O26" s="41"/>
      <c r="P26" s="31"/>
      <c r="Q26" s="32"/>
      <c r="R26" s="33"/>
      <c r="S26" s="33"/>
    </row>
    <row r="27" spans="1:19" s="52" customFormat="1" ht="15" customHeight="1" x14ac:dyDescent="0.2">
      <c r="A27" s="148"/>
      <c r="B27" s="152"/>
      <c r="C27" s="106" t="e">
        <f>C28/C$120</f>
        <v>#DIV/0!</v>
      </c>
      <c r="D27" s="107" t="s">
        <v>636</v>
      </c>
      <c r="E27" s="108"/>
      <c r="F27" s="108">
        <v>1</v>
      </c>
      <c r="G27" s="108"/>
      <c r="H27" s="108"/>
      <c r="I27" s="108"/>
      <c r="J27" s="108"/>
      <c r="K27" s="108"/>
      <c r="L27" s="110">
        <f>SUM(E27:K27)</f>
        <v>1</v>
      </c>
      <c r="M27" s="46"/>
      <c r="N27" s="41"/>
      <c r="O27" s="41"/>
      <c r="P27" s="31"/>
      <c r="Q27" s="32"/>
      <c r="R27" s="33"/>
      <c r="S27" s="33"/>
    </row>
    <row r="28" spans="1:19" s="52" customFormat="1" ht="15.75" customHeight="1" x14ac:dyDescent="0.2">
      <c r="A28" s="148"/>
      <c r="B28" s="152"/>
      <c r="C28" s="111">
        <f>'Planilha Proponente'!H55</f>
        <v>0</v>
      </c>
      <c r="D28" s="107" t="s">
        <v>637</v>
      </c>
      <c r="E28" s="124">
        <f>($C$28)*E27</f>
        <v>0</v>
      </c>
      <c r="F28" s="112">
        <f t="shared" ref="F28" si="7">($C$28)*F27</f>
        <v>0</v>
      </c>
      <c r="G28" s="124">
        <f>($C$28)*G27</f>
        <v>0</v>
      </c>
      <c r="H28" s="124">
        <f t="shared" ref="H28:K28" si="8">($C$28)*H27</f>
        <v>0</v>
      </c>
      <c r="I28" s="124">
        <f t="shared" si="8"/>
        <v>0</v>
      </c>
      <c r="J28" s="124">
        <f t="shared" si="8"/>
        <v>0</v>
      </c>
      <c r="K28" s="124">
        <f t="shared" si="8"/>
        <v>0</v>
      </c>
      <c r="L28" s="111">
        <f>SUM(E28:K28)</f>
        <v>0</v>
      </c>
      <c r="M28" s="48"/>
      <c r="N28" s="41"/>
      <c r="O28" s="41"/>
      <c r="P28" s="31"/>
      <c r="Q28" s="49"/>
      <c r="R28" s="51"/>
      <c r="S28" s="51"/>
    </row>
    <row r="29" spans="1:19" s="52" customFormat="1" ht="14.65" customHeight="1" x14ac:dyDescent="0.2">
      <c r="A29" s="148" t="s">
        <v>646</v>
      </c>
      <c r="B29" s="152" t="s">
        <v>697</v>
      </c>
      <c r="C29" s="145" t="s">
        <v>635</v>
      </c>
      <c r="D29" s="145"/>
      <c r="E29" s="115"/>
      <c r="F29" s="103"/>
      <c r="G29" s="103"/>
      <c r="H29" s="115"/>
      <c r="I29" s="115"/>
      <c r="J29" s="115"/>
      <c r="K29" s="115"/>
      <c r="L29" s="105"/>
      <c r="M29" s="29"/>
      <c r="N29" s="41"/>
      <c r="O29" s="41"/>
      <c r="P29" s="31"/>
      <c r="Q29" s="32"/>
      <c r="R29" s="33"/>
      <c r="S29" s="33"/>
    </row>
    <row r="30" spans="1:19" s="52" customFormat="1" ht="15" customHeight="1" x14ac:dyDescent="0.2">
      <c r="A30" s="148"/>
      <c r="B30" s="152"/>
      <c r="C30" s="106" t="e">
        <f>C31/C$120</f>
        <v>#DIV/0!</v>
      </c>
      <c r="D30" s="107" t="s">
        <v>636</v>
      </c>
      <c r="E30" s="108"/>
      <c r="F30" s="108">
        <v>0.5</v>
      </c>
      <c r="G30" s="108">
        <v>0.5</v>
      </c>
      <c r="H30" s="108"/>
      <c r="I30" s="108"/>
      <c r="J30" s="108"/>
      <c r="K30" s="108"/>
      <c r="L30" s="110">
        <f>SUM(E30:K30)</f>
        <v>1</v>
      </c>
      <c r="M30" s="29"/>
      <c r="N30" s="41"/>
      <c r="O30" s="41"/>
      <c r="P30" s="31"/>
      <c r="Q30" s="32"/>
      <c r="R30" s="33"/>
      <c r="S30" s="33"/>
    </row>
    <row r="31" spans="1:19" s="52" customFormat="1" ht="15.75" customHeight="1" x14ac:dyDescent="0.2">
      <c r="A31" s="148"/>
      <c r="B31" s="152"/>
      <c r="C31" s="111">
        <f>'Planilha Proponente'!H59+'Planilha Proponente'!H62</f>
        <v>0</v>
      </c>
      <c r="D31" s="107" t="s">
        <v>637</v>
      </c>
      <c r="E31" s="124">
        <f>($C$31)*E30</f>
        <v>0</v>
      </c>
      <c r="F31" s="112">
        <f t="shared" ref="F31" si="9">($C$31)*F30</f>
        <v>0</v>
      </c>
      <c r="G31" s="112">
        <f t="shared" ref="G31" si="10">($C$31)*G30</f>
        <v>0</v>
      </c>
      <c r="H31" s="124">
        <f t="shared" ref="H31" si="11">($C$31)*H30</f>
        <v>0</v>
      </c>
      <c r="I31" s="124">
        <f t="shared" ref="I31" si="12">($C$31)*I30</f>
        <v>0</v>
      </c>
      <c r="J31" s="124">
        <f t="shared" ref="J31" si="13">($C$31)*J30</f>
        <v>0</v>
      </c>
      <c r="K31" s="124">
        <f t="shared" ref="K31" si="14">($C$31)*K30</f>
        <v>0</v>
      </c>
      <c r="L31" s="111">
        <f>SUM(E31:K31)</f>
        <v>0</v>
      </c>
      <c r="M31" s="48"/>
      <c r="N31" s="41"/>
      <c r="O31" s="41"/>
      <c r="P31" s="31"/>
      <c r="Q31" s="49"/>
      <c r="R31" s="51"/>
      <c r="S31" s="51"/>
    </row>
    <row r="32" spans="1:19" s="52" customFormat="1" ht="14.65" customHeight="1" x14ac:dyDescent="0.2">
      <c r="A32" s="148" t="s">
        <v>647</v>
      </c>
      <c r="B32" s="149" t="s">
        <v>118</v>
      </c>
      <c r="C32" s="145" t="s">
        <v>635</v>
      </c>
      <c r="D32" s="145"/>
      <c r="E32" s="115"/>
      <c r="F32" s="115"/>
      <c r="G32" s="115"/>
      <c r="H32" s="103"/>
      <c r="I32" s="115"/>
      <c r="J32" s="115"/>
      <c r="K32" s="115"/>
      <c r="L32" s="105"/>
      <c r="M32" s="29"/>
      <c r="N32" s="41"/>
      <c r="O32" s="41"/>
      <c r="P32" s="31"/>
      <c r="Q32" s="32"/>
      <c r="R32" s="33"/>
      <c r="S32" s="33"/>
    </row>
    <row r="33" spans="1:19" s="52" customFormat="1" ht="15" customHeight="1" x14ac:dyDescent="0.2">
      <c r="A33" s="148"/>
      <c r="B33" s="149"/>
      <c r="C33" s="106" t="e">
        <f>C34/C$120</f>
        <v>#DIV/0!</v>
      </c>
      <c r="D33" s="107" t="s">
        <v>636</v>
      </c>
      <c r="E33" s="108"/>
      <c r="F33" s="108"/>
      <c r="G33" s="108"/>
      <c r="H33" s="108">
        <v>1</v>
      </c>
      <c r="I33" s="108"/>
      <c r="J33" s="108"/>
      <c r="K33" s="108"/>
      <c r="L33" s="110">
        <f>SUM(E33:K33)</f>
        <v>1</v>
      </c>
      <c r="M33" s="29"/>
      <c r="N33" s="41"/>
      <c r="O33" s="41"/>
      <c r="P33" s="31"/>
      <c r="Q33" s="32"/>
      <c r="R33" s="33"/>
      <c r="S33" s="33"/>
    </row>
    <row r="34" spans="1:19" s="52" customFormat="1" ht="15.75" customHeight="1" x14ac:dyDescent="0.2">
      <c r="A34" s="148"/>
      <c r="B34" s="149"/>
      <c r="C34" s="111">
        <f>'Planilha Proponente'!H65</f>
        <v>0</v>
      </c>
      <c r="D34" s="107" t="s">
        <v>637</v>
      </c>
      <c r="E34" s="124">
        <f>($C$34)*E33</f>
        <v>0</v>
      </c>
      <c r="F34" s="124">
        <f t="shared" ref="F34" si="15">($C$34)*F33</f>
        <v>0</v>
      </c>
      <c r="G34" s="124">
        <f t="shared" ref="G34" si="16">($C$34)*G33</f>
        <v>0</v>
      </c>
      <c r="H34" s="112">
        <f t="shared" ref="H34" si="17">($C$34)*H33</f>
        <v>0</v>
      </c>
      <c r="I34" s="124">
        <f t="shared" ref="I34" si="18">($C$34)*I33</f>
        <v>0</v>
      </c>
      <c r="J34" s="124">
        <f t="shared" ref="J34" si="19">($C$34)*J33</f>
        <v>0</v>
      </c>
      <c r="K34" s="124">
        <f t="shared" ref="K34" si="20">($C$34)*K33</f>
        <v>0</v>
      </c>
      <c r="L34" s="111">
        <f>SUM(E34:K34)</f>
        <v>0</v>
      </c>
      <c r="M34" s="48"/>
      <c r="N34" s="41"/>
      <c r="O34" s="41"/>
      <c r="P34" s="31"/>
      <c r="Q34" s="49"/>
      <c r="R34" s="51"/>
      <c r="S34" s="51"/>
    </row>
    <row r="35" spans="1:19" s="52" customFormat="1" ht="15.75" customHeight="1" x14ac:dyDescent="0.2">
      <c r="A35" s="148" t="s">
        <v>648</v>
      </c>
      <c r="B35" s="149" t="s">
        <v>129</v>
      </c>
      <c r="C35" s="145" t="s">
        <v>635</v>
      </c>
      <c r="D35" s="145"/>
      <c r="E35" s="115"/>
      <c r="F35" s="103"/>
      <c r="G35" s="115"/>
      <c r="H35" s="115"/>
      <c r="I35" s="115"/>
      <c r="J35" s="115"/>
      <c r="K35" s="115"/>
      <c r="L35" s="105"/>
      <c r="M35" s="48"/>
      <c r="N35" s="41"/>
      <c r="O35" s="41"/>
      <c r="P35" s="31"/>
      <c r="Q35" s="49"/>
      <c r="R35" s="51"/>
      <c r="S35" s="51"/>
    </row>
    <row r="36" spans="1:19" s="52" customFormat="1" ht="15.75" customHeight="1" x14ac:dyDescent="0.2">
      <c r="A36" s="148"/>
      <c r="B36" s="149"/>
      <c r="C36" s="106" t="e">
        <f>C37/C$120</f>
        <v>#DIV/0!</v>
      </c>
      <c r="D36" s="107" t="s">
        <v>636</v>
      </c>
      <c r="E36" s="108"/>
      <c r="F36" s="108">
        <v>1</v>
      </c>
      <c r="G36" s="108"/>
      <c r="H36" s="108"/>
      <c r="I36" s="108"/>
      <c r="J36" s="108"/>
      <c r="K36" s="108"/>
      <c r="L36" s="110">
        <f>SUM(E36:K36)</f>
        <v>1</v>
      </c>
      <c r="M36" s="48"/>
      <c r="N36" s="41"/>
      <c r="O36" s="41"/>
      <c r="P36" s="31"/>
      <c r="Q36" s="49"/>
      <c r="R36" s="51"/>
      <c r="S36" s="51"/>
    </row>
    <row r="37" spans="1:19" s="52" customFormat="1" ht="15.75" customHeight="1" x14ac:dyDescent="0.2">
      <c r="A37" s="148"/>
      <c r="B37" s="149"/>
      <c r="C37" s="111">
        <f>'Planilha Proponente'!H69</f>
        <v>0</v>
      </c>
      <c r="D37" s="107" t="s">
        <v>637</v>
      </c>
      <c r="E37" s="124">
        <f>($C$37)*E36</f>
        <v>0</v>
      </c>
      <c r="F37" s="112">
        <f t="shared" ref="F37" si="21">($C$37)*F36</f>
        <v>0</v>
      </c>
      <c r="G37" s="124">
        <f t="shared" ref="G37" si="22">($C$37)*G36</f>
        <v>0</v>
      </c>
      <c r="H37" s="124">
        <f t="shared" ref="H37" si="23">($C$37)*H36</f>
        <v>0</v>
      </c>
      <c r="I37" s="124">
        <f t="shared" ref="I37" si="24">($C$37)*I36</f>
        <v>0</v>
      </c>
      <c r="J37" s="124">
        <f t="shared" ref="J37" si="25">($C$37)*J36</f>
        <v>0</v>
      </c>
      <c r="K37" s="124">
        <f t="shared" ref="K37" si="26">($C$37)*K36</f>
        <v>0</v>
      </c>
      <c r="L37" s="111">
        <f>SUM(E37:K37)</f>
        <v>0</v>
      </c>
      <c r="M37" s="48"/>
      <c r="N37" s="41"/>
      <c r="O37" s="41"/>
      <c r="P37" s="31"/>
      <c r="Q37" s="49"/>
      <c r="R37" s="51"/>
      <c r="S37" s="51"/>
    </row>
    <row r="38" spans="1:19" s="52" customFormat="1" ht="15.75" customHeight="1" x14ac:dyDescent="0.2">
      <c r="A38" s="148" t="s">
        <v>649</v>
      </c>
      <c r="B38" s="149" t="s">
        <v>134</v>
      </c>
      <c r="C38" s="145" t="s">
        <v>635</v>
      </c>
      <c r="D38" s="145"/>
      <c r="E38" s="115"/>
      <c r="F38" s="115"/>
      <c r="G38" s="103"/>
      <c r="H38" s="115"/>
      <c r="I38" s="115"/>
      <c r="J38" s="115"/>
      <c r="K38" s="115"/>
      <c r="L38" s="105"/>
      <c r="M38" s="48"/>
      <c r="N38" s="41"/>
      <c r="O38" s="41"/>
      <c r="P38" s="31"/>
      <c r="Q38" s="49"/>
      <c r="R38" s="51"/>
      <c r="S38" s="51"/>
    </row>
    <row r="39" spans="1:19" s="52" customFormat="1" ht="15.75" customHeight="1" x14ac:dyDescent="0.2">
      <c r="A39" s="148"/>
      <c r="B39" s="149"/>
      <c r="C39" s="106" t="e">
        <f>C40/C$120</f>
        <v>#DIV/0!</v>
      </c>
      <c r="D39" s="107" t="s">
        <v>636</v>
      </c>
      <c r="E39" s="108"/>
      <c r="F39" s="108"/>
      <c r="G39" s="108">
        <v>1</v>
      </c>
      <c r="H39" s="108"/>
      <c r="I39" s="108"/>
      <c r="J39" s="108"/>
      <c r="K39" s="108"/>
      <c r="L39" s="110">
        <f>SUM(E39:K39)</f>
        <v>1</v>
      </c>
      <c r="M39" s="48"/>
      <c r="N39" s="41"/>
      <c r="O39" s="41"/>
      <c r="P39" s="31"/>
      <c r="Q39" s="49"/>
      <c r="R39" s="51"/>
      <c r="S39" s="51"/>
    </row>
    <row r="40" spans="1:19" s="52" customFormat="1" ht="15.75" customHeight="1" x14ac:dyDescent="0.2">
      <c r="A40" s="148"/>
      <c r="B40" s="149"/>
      <c r="C40" s="111">
        <f>'Planilha Proponente'!H71</f>
        <v>0</v>
      </c>
      <c r="D40" s="107" t="s">
        <v>637</v>
      </c>
      <c r="E40" s="124">
        <f>($C$40)*E39</f>
        <v>0</v>
      </c>
      <c r="F40" s="124">
        <f t="shared" ref="F40:K40" si="27">($C$40)*F39</f>
        <v>0</v>
      </c>
      <c r="G40" s="112">
        <f t="shared" si="27"/>
        <v>0</v>
      </c>
      <c r="H40" s="124">
        <f t="shared" si="27"/>
        <v>0</v>
      </c>
      <c r="I40" s="124">
        <f t="shared" si="27"/>
        <v>0</v>
      </c>
      <c r="J40" s="124">
        <f t="shared" si="27"/>
        <v>0</v>
      </c>
      <c r="K40" s="124">
        <f t="shared" si="27"/>
        <v>0</v>
      </c>
      <c r="L40" s="111">
        <f>SUM(E40:K40)</f>
        <v>0</v>
      </c>
      <c r="M40" s="48"/>
      <c r="N40" s="41"/>
      <c r="O40" s="41"/>
      <c r="P40" s="31"/>
      <c r="Q40" s="49"/>
      <c r="R40" s="51"/>
      <c r="S40" s="51"/>
    </row>
    <row r="41" spans="1:19" s="52" customFormat="1" ht="15.75" customHeight="1" x14ac:dyDescent="0.2">
      <c r="A41" s="148" t="s">
        <v>650</v>
      </c>
      <c r="B41" s="149" t="s">
        <v>143</v>
      </c>
      <c r="C41" s="145" t="s">
        <v>635</v>
      </c>
      <c r="D41" s="145"/>
      <c r="E41" s="115"/>
      <c r="F41" s="115"/>
      <c r="G41" s="115"/>
      <c r="H41" s="103"/>
      <c r="I41" s="115"/>
      <c r="J41" s="115"/>
      <c r="K41" s="115"/>
      <c r="L41" s="105"/>
      <c r="M41" s="48"/>
      <c r="N41" s="41"/>
      <c r="O41" s="41"/>
      <c r="P41" s="31"/>
      <c r="Q41" s="49"/>
      <c r="R41" s="51"/>
      <c r="S41" s="51"/>
    </row>
    <row r="42" spans="1:19" s="52" customFormat="1" ht="15.75" customHeight="1" x14ac:dyDescent="0.2">
      <c r="A42" s="148"/>
      <c r="B42" s="149"/>
      <c r="C42" s="106" t="e">
        <f>C43/C$120</f>
        <v>#DIV/0!</v>
      </c>
      <c r="D42" s="107" t="s">
        <v>636</v>
      </c>
      <c r="E42" s="108"/>
      <c r="F42" s="108"/>
      <c r="G42" s="108"/>
      <c r="H42" s="108">
        <v>1</v>
      </c>
      <c r="I42" s="108"/>
      <c r="J42" s="108"/>
      <c r="K42" s="108"/>
      <c r="L42" s="110">
        <f>SUM(E42:K42)</f>
        <v>1</v>
      </c>
      <c r="M42" s="48"/>
      <c r="N42" s="41"/>
      <c r="O42" s="41"/>
      <c r="P42" s="31"/>
      <c r="Q42" s="49"/>
      <c r="R42" s="51"/>
      <c r="S42" s="51"/>
    </row>
    <row r="43" spans="1:19" s="52" customFormat="1" ht="15.75" customHeight="1" x14ac:dyDescent="0.2">
      <c r="A43" s="148"/>
      <c r="B43" s="149"/>
      <c r="C43" s="111">
        <f>'Planilha Proponente'!H77</f>
        <v>0</v>
      </c>
      <c r="D43" s="107" t="s">
        <v>637</v>
      </c>
      <c r="E43" s="124">
        <f>($C$43)*E42</f>
        <v>0</v>
      </c>
      <c r="F43" s="124">
        <f t="shared" ref="F43:I43" si="28">($C$43)*F42</f>
        <v>0</v>
      </c>
      <c r="G43" s="124">
        <f t="shared" si="28"/>
        <v>0</v>
      </c>
      <c r="H43" s="112">
        <f t="shared" si="28"/>
        <v>0</v>
      </c>
      <c r="I43" s="124">
        <f t="shared" si="28"/>
        <v>0</v>
      </c>
      <c r="J43" s="124">
        <f>($C$43)*J42</f>
        <v>0</v>
      </c>
      <c r="K43" s="124">
        <f t="shared" ref="K43" si="29">($C$43)*K42</f>
        <v>0</v>
      </c>
      <c r="L43" s="111">
        <f>SUM(E43:K43)</f>
        <v>0</v>
      </c>
      <c r="M43" s="48"/>
      <c r="N43" s="41"/>
      <c r="O43" s="41"/>
      <c r="P43" s="31"/>
      <c r="Q43" s="49"/>
      <c r="R43" s="51"/>
      <c r="S43" s="51"/>
    </row>
    <row r="44" spans="1:19" s="52" customFormat="1" ht="15.75" customHeight="1" x14ac:dyDescent="0.2">
      <c r="A44" s="148" t="s">
        <v>651</v>
      </c>
      <c r="B44" s="149" t="s">
        <v>698</v>
      </c>
      <c r="C44" s="145" t="s">
        <v>635</v>
      </c>
      <c r="D44" s="145"/>
      <c r="E44" s="115"/>
      <c r="F44" s="115"/>
      <c r="G44" s="115"/>
      <c r="H44" s="103"/>
      <c r="I44" s="103"/>
      <c r="J44" s="115"/>
      <c r="K44" s="115"/>
      <c r="L44" s="105"/>
      <c r="M44" s="48"/>
      <c r="N44" s="41"/>
      <c r="O44" s="41"/>
      <c r="P44" s="31"/>
      <c r="Q44" s="49"/>
      <c r="R44" s="51"/>
      <c r="S44" s="51"/>
    </row>
    <row r="45" spans="1:19" s="52" customFormat="1" ht="15.75" customHeight="1" x14ac:dyDescent="0.2">
      <c r="A45" s="148"/>
      <c r="B45" s="149"/>
      <c r="C45" s="106" t="e">
        <f>C46/C$120</f>
        <v>#DIV/0!</v>
      </c>
      <c r="D45" s="107" t="s">
        <v>636</v>
      </c>
      <c r="E45" s="108"/>
      <c r="F45" s="108"/>
      <c r="G45" s="108"/>
      <c r="H45" s="108">
        <v>0.5</v>
      </c>
      <c r="I45" s="108">
        <v>0.5</v>
      </c>
      <c r="J45" s="108"/>
      <c r="K45" s="108"/>
      <c r="L45" s="110">
        <f>SUM(E45:K45)</f>
        <v>1</v>
      </c>
      <c r="M45" s="48"/>
      <c r="N45" s="41"/>
      <c r="O45" s="41"/>
      <c r="P45" s="31"/>
      <c r="Q45" s="49"/>
      <c r="R45" s="51"/>
      <c r="S45" s="51"/>
    </row>
    <row r="46" spans="1:19" s="52" customFormat="1" ht="15.75" customHeight="1" x14ac:dyDescent="0.2">
      <c r="A46" s="148"/>
      <c r="B46" s="149"/>
      <c r="C46" s="111">
        <f>'Planilha Proponente'!H82+'Planilha Proponente'!H84</f>
        <v>0</v>
      </c>
      <c r="D46" s="107" t="s">
        <v>637</v>
      </c>
      <c r="E46" s="124">
        <f>($C$46)*E45</f>
        <v>0</v>
      </c>
      <c r="F46" s="124">
        <f t="shared" ref="F46" si="30">($C$46)*F45</f>
        <v>0</v>
      </c>
      <c r="G46" s="124">
        <f t="shared" ref="G46" si="31">($C$46)*G45</f>
        <v>0</v>
      </c>
      <c r="H46" s="112">
        <f t="shared" ref="H46" si="32">($C$46)*H45</f>
        <v>0</v>
      </c>
      <c r="I46" s="112">
        <f t="shared" ref="I46" si="33">($C$46)*I45</f>
        <v>0</v>
      </c>
      <c r="J46" s="124">
        <f t="shared" ref="J46" si="34">($C$46)*J45</f>
        <v>0</v>
      </c>
      <c r="K46" s="124">
        <f t="shared" ref="K46" si="35">($C$46)*K45</f>
        <v>0</v>
      </c>
      <c r="L46" s="111">
        <f>SUM(E46:K46)</f>
        <v>0</v>
      </c>
      <c r="M46" s="48"/>
      <c r="N46" s="41"/>
      <c r="O46" s="41"/>
      <c r="P46" s="31"/>
      <c r="Q46" s="49"/>
      <c r="R46" s="51"/>
      <c r="S46" s="51"/>
    </row>
    <row r="47" spans="1:19" s="52" customFormat="1" ht="15.75" customHeight="1" x14ac:dyDescent="0.2">
      <c r="A47" s="148" t="s">
        <v>652</v>
      </c>
      <c r="B47" s="149" t="s">
        <v>158</v>
      </c>
      <c r="C47" s="145" t="s">
        <v>635</v>
      </c>
      <c r="D47" s="145"/>
      <c r="E47" s="115"/>
      <c r="F47" s="115"/>
      <c r="G47" s="115"/>
      <c r="H47" s="115"/>
      <c r="I47" s="103"/>
      <c r="J47" s="115"/>
      <c r="K47" s="115"/>
      <c r="L47" s="105"/>
      <c r="M47" s="48"/>
      <c r="N47" s="41"/>
      <c r="O47" s="41"/>
      <c r="P47" s="31"/>
      <c r="Q47" s="49"/>
      <c r="R47" s="51"/>
      <c r="S47" s="51"/>
    </row>
    <row r="48" spans="1:19" s="52" customFormat="1" ht="15.75" customHeight="1" x14ac:dyDescent="0.2">
      <c r="A48" s="148"/>
      <c r="B48" s="149"/>
      <c r="C48" s="106" t="e">
        <f>C49/C$120</f>
        <v>#DIV/0!</v>
      </c>
      <c r="D48" s="107" t="s">
        <v>636</v>
      </c>
      <c r="E48" s="108"/>
      <c r="F48" s="108"/>
      <c r="G48" s="108"/>
      <c r="H48" s="108"/>
      <c r="I48" s="108">
        <v>1</v>
      </c>
      <c r="J48" s="108"/>
      <c r="K48" s="108"/>
      <c r="L48" s="110">
        <f>SUM(E48:K48)</f>
        <v>1</v>
      </c>
      <c r="M48" s="48"/>
      <c r="N48" s="41"/>
      <c r="O48" s="41"/>
      <c r="P48" s="31"/>
      <c r="Q48" s="49"/>
      <c r="R48" s="51"/>
      <c r="S48" s="51"/>
    </row>
    <row r="49" spans="1:19" s="52" customFormat="1" ht="15.75" customHeight="1" x14ac:dyDescent="0.2">
      <c r="A49" s="148"/>
      <c r="B49" s="149"/>
      <c r="C49" s="111">
        <f>'Planilha Proponente'!H86</f>
        <v>0</v>
      </c>
      <c r="D49" s="107" t="s">
        <v>637</v>
      </c>
      <c r="E49" s="124">
        <f>($C$49)*E48</f>
        <v>0</v>
      </c>
      <c r="F49" s="124">
        <f t="shared" ref="F49:K49" si="36">($C$49)*F48</f>
        <v>0</v>
      </c>
      <c r="G49" s="124">
        <f t="shared" si="36"/>
        <v>0</v>
      </c>
      <c r="H49" s="124">
        <f t="shared" si="36"/>
        <v>0</v>
      </c>
      <c r="I49" s="112">
        <f t="shared" si="36"/>
        <v>0</v>
      </c>
      <c r="J49" s="124">
        <f t="shared" si="36"/>
        <v>0</v>
      </c>
      <c r="K49" s="124">
        <f t="shared" si="36"/>
        <v>0</v>
      </c>
      <c r="L49" s="111">
        <f>SUM(E49:K49)</f>
        <v>0</v>
      </c>
      <c r="M49" s="48"/>
      <c r="N49" s="41"/>
      <c r="O49" s="41"/>
      <c r="P49" s="31"/>
      <c r="Q49" s="49"/>
      <c r="R49" s="51"/>
      <c r="S49" s="51"/>
    </row>
    <row r="50" spans="1:19" s="52" customFormat="1" ht="15.75" customHeight="1" x14ac:dyDescent="0.2">
      <c r="A50" s="148" t="s">
        <v>653</v>
      </c>
      <c r="B50" s="149" t="s">
        <v>162</v>
      </c>
      <c r="C50" s="145" t="s">
        <v>635</v>
      </c>
      <c r="D50" s="145"/>
      <c r="E50" s="115"/>
      <c r="F50" s="103"/>
      <c r="G50" s="115"/>
      <c r="H50" s="115"/>
      <c r="I50" s="115"/>
      <c r="J50" s="115"/>
      <c r="K50" s="115"/>
      <c r="L50" s="105"/>
      <c r="M50" s="48"/>
      <c r="N50" s="41"/>
      <c r="O50" s="41"/>
      <c r="P50" s="31"/>
      <c r="Q50" s="49"/>
      <c r="R50" s="51"/>
      <c r="S50" s="51"/>
    </row>
    <row r="51" spans="1:19" s="52" customFormat="1" ht="15.75" customHeight="1" x14ac:dyDescent="0.2">
      <c r="A51" s="148"/>
      <c r="B51" s="149"/>
      <c r="C51" s="106" t="e">
        <f>C52/C$120</f>
        <v>#DIV/0!</v>
      </c>
      <c r="D51" s="107" t="s">
        <v>636</v>
      </c>
      <c r="E51" s="108"/>
      <c r="F51" s="108">
        <v>1</v>
      </c>
      <c r="G51" s="108"/>
      <c r="H51" s="108"/>
      <c r="I51" s="108"/>
      <c r="J51" s="108"/>
      <c r="K51" s="108"/>
      <c r="L51" s="110">
        <f>SUM(E51:K51)</f>
        <v>1</v>
      </c>
      <c r="M51" s="48"/>
      <c r="N51" s="41"/>
      <c r="O51" s="41"/>
      <c r="P51" s="31"/>
      <c r="Q51" s="49"/>
      <c r="R51" s="51"/>
      <c r="S51" s="51"/>
    </row>
    <row r="52" spans="1:19" s="52" customFormat="1" ht="15.75" customHeight="1" x14ac:dyDescent="0.2">
      <c r="A52" s="148"/>
      <c r="B52" s="149"/>
      <c r="C52" s="111">
        <f>'Planilha Proponente'!H88</f>
        <v>0</v>
      </c>
      <c r="D52" s="107" t="s">
        <v>637</v>
      </c>
      <c r="E52" s="124">
        <f>($C$52)*E51</f>
        <v>0</v>
      </c>
      <c r="F52" s="112">
        <f t="shared" ref="F52:K52" si="37">($C$52)*F51</f>
        <v>0</v>
      </c>
      <c r="G52" s="124">
        <f t="shared" si="37"/>
        <v>0</v>
      </c>
      <c r="H52" s="124">
        <f t="shared" si="37"/>
        <v>0</v>
      </c>
      <c r="I52" s="124">
        <f t="shared" si="37"/>
        <v>0</v>
      </c>
      <c r="J52" s="124">
        <f t="shared" si="37"/>
        <v>0</v>
      </c>
      <c r="K52" s="124">
        <f t="shared" si="37"/>
        <v>0</v>
      </c>
      <c r="L52" s="111">
        <f>SUM(E52:K52)</f>
        <v>0</v>
      </c>
      <c r="M52" s="48"/>
      <c r="N52" s="41"/>
      <c r="O52" s="41"/>
      <c r="P52" s="31"/>
      <c r="Q52" s="49"/>
      <c r="R52" s="51"/>
      <c r="S52" s="51"/>
    </row>
    <row r="53" spans="1:19" s="52" customFormat="1" ht="15.75" customHeight="1" x14ac:dyDescent="0.2">
      <c r="A53" s="148" t="s">
        <v>654</v>
      </c>
      <c r="B53" s="149" t="s">
        <v>166</v>
      </c>
      <c r="C53" s="145" t="s">
        <v>635</v>
      </c>
      <c r="D53" s="145"/>
      <c r="E53" s="115"/>
      <c r="F53" s="115"/>
      <c r="G53" s="115"/>
      <c r="H53" s="115"/>
      <c r="I53" s="115"/>
      <c r="J53" s="115"/>
      <c r="K53" s="103"/>
      <c r="L53" s="105"/>
      <c r="M53" s="48"/>
      <c r="N53" s="41"/>
      <c r="O53" s="41"/>
      <c r="P53" s="31"/>
      <c r="Q53" s="49"/>
      <c r="R53" s="51"/>
      <c r="S53" s="51"/>
    </row>
    <row r="54" spans="1:19" s="52" customFormat="1" ht="15.75" customHeight="1" x14ac:dyDescent="0.2">
      <c r="A54" s="148"/>
      <c r="B54" s="149"/>
      <c r="C54" s="106" t="e">
        <f>C55/C$120</f>
        <v>#DIV/0!</v>
      </c>
      <c r="D54" s="107" t="s">
        <v>636</v>
      </c>
      <c r="E54" s="108"/>
      <c r="F54" s="108"/>
      <c r="G54" s="108"/>
      <c r="H54" s="108"/>
      <c r="I54" s="108"/>
      <c r="J54" s="108"/>
      <c r="K54" s="108">
        <v>1</v>
      </c>
      <c r="L54" s="110">
        <f>SUM(E54:K54)</f>
        <v>1</v>
      </c>
      <c r="M54" s="48"/>
      <c r="N54" s="41"/>
      <c r="O54" s="41"/>
      <c r="P54" s="31"/>
      <c r="Q54" s="49"/>
      <c r="R54" s="51"/>
      <c r="S54" s="51"/>
    </row>
    <row r="55" spans="1:19" s="52" customFormat="1" ht="15.75" customHeight="1" x14ac:dyDescent="0.2">
      <c r="A55" s="148"/>
      <c r="B55" s="149"/>
      <c r="C55" s="111">
        <f>'Planilha Proponente'!H90</f>
        <v>0</v>
      </c>
      <c r="D55" s="107" t="s">
        <v>637</v>
      </c>
      <c r="E55" s="124">
        <f>($C$55)*E54</f>
        <v>0</v>
      </c>
      <c r="F55" s="124">
        <f t="shared" ref="F55:J55" si="38">($C$55)*F54</f>
        <v>0</v>
      </c>
      <c r="G55" s="124">
        <f t="shared" si="38"/>
        <v>0</v>
      </c>
      <c r="H55" s="124">
        <f t="shared" si="38"/>
        <v>0</v>
      </c>
      <c r="I55" s="124">
        <f t="shared" si="38"/>
        <v>0</v>
      </c>
      <c r="J55" s="124">
        <f t="shared" si="38"/>
        <v>0</v>
      </c>
      <c r="K55" s="112">
        <f>($C$55)*K54</f>
        <v>0</v>
      </c>
      <c r="L55" s="111">
        <f>SUM(E55:K55)</f>
        <v>0</v>
      </c>
      <c r="M55" s="48"/>
      <c r="N55" s="41"/>
      <c r="O55" s="41"/>
      <c r="P55" s="31"/>
      <c r="Q55" s="49"/>
      <c r="R55" s="51"/>
      <c r="S55" s="51"/>
    </row>
    <row r="56" spans="1:19" s="52" customFormat="1" ht="15.75" customHeight="1" x14ac:dyDescent="0.2">
      <c r="A56" s="148" t="s">
        <v>655</v>
      </c>
      <c r="B56" s="149" t="s">
        <v>191</v>
      </c>
      <c r="C56" s="145" t="s">
        <v>635</v>
      </c>
      <c r="D56" s="145"/>
      <c r="E56" s="115"/>
      <c r="F56" s="115"/>
      <c r="G56" s="115"/>
      <c r="H56" s="115"/>
      <c r="I56" s="115"/>
      <c r="J56" s="103"/>
      <c r="K56" s="115"/>
      <c r="L56" s="105"/>
      <c r="M56" s="48"/>
      <c r="N56" s="41"/>
      <c r="O56" s="41"/>
      <c r="P56" s="31"/>
      <c r="Q56" s="49"/>
      <c r="R56" s="51"/>
      <c r="S56" s="51"/>
    </row>
    <row r="57" spans="1:19" s="52" customFormat="1" ht="15.75" customHeight="1" x14ac:dyDescent="0.2">
      <c r="A57" s="148"/>
      <c r="B57" s="149"/>
      <c r="C57" s="106" t="e">
        <f>C58/C$120</f>
        <v>#DIV/0!</v>
      </c>
      <c r="D57" s="107" t="s">
        <v>636</v>
      </c>
      <c r="E57" s="108"/>
      <c r="F57" s="108"/>
      <c r="G57" s="108"/>
      <c r="H57" s="108"/>
      <c r="I57" s="108"/>
      <c r="J57" s="108">
        <v>1</v>
      </c>
      <c r="K57" s="108"/>
      <c r="L57" s="110">
        <f>SUM(E57:K57)</f>
        <v>1</v>
      </c>
      <c r="M57" s="48"/>
      <c r="N57" s="41"/>
      <c r="O57" s="41"/>
      <c r="P57" s="31"/>
      <c r="Q57" s="49"/>
      <c r="R57" s="51"/>
      <c r="S57" s="51"/>
    </row>
    <row r="58" spans="1:19" s="52" customFormat="1" ht="15.75" customHeight="1" x14ac:dyDescent="0.2">
      <c r="A58" s="148"/>
      <c r="B58" s="149"/>
      <c r="C58" s="111">
        <f>'Planilha Proponente'!H100</f>
        <v>0</v>
      </c>
      <c r="D58" s="107" t="s">
        <v>637</v>
      </c>
      <c r="E58" s="124">
        <f>($C$58)*E57</f>
        <v>0</v>
      </c>
      <c r="F58" s="124">
        <f t="shared" ref="F58" si="39">($C$58)*F57</f>
        <v>0</v>
      </c>
      <c r="G58" s="124">
        <f>($C$58)*G57</f>
        <v>0</v>
      </c>
      <c r="H58" s="124">
        <f t="shared" ref="H58:K58" si="40">($C$58)*H57</f>
        <v>0</v>
      </c>
      <c r="I58" s="124">
        <f t="shared" si="40"/>
        <v>0</v>
      </c>
      <c r="J58" s="112">
        <f t="shared" si="40"/>
        <v>0</v>
      </c>
      <c r="K58" s="124">
        <f t="shared" si="40"/>
        <v>0</v>
      </c>
      <c r="L58" s="111">
        <f>SUM(E58:K58)</f>
        <v>0</v>
      </c>
      <c r="M58" s="48"/>
      <c r="N58" s="41"/>
      <c r="O58" s="41"/>
      <c r="P58" s="31"/>
      <c r="Q58" s="49"/>
      <c r="R58" s="51"/>
      <c r="S58" s="51"/>
    </row>
    <row r="59" spans="1:19" s="52" customFormat="1" ht="15.75" customHeight="1" x14ac:dyDescent="0.2">
      <c r="A59" s="148" t="s">
        <v>656</v>
      </c>
      <c r="B59" s="149" t="s">
        <v>195</v>
      </c>
      <c r="C59" s="145" t="s">
        <v>635</v>
      </c>
      <c r="D59" s="145"/>
      <c r="E59" s="115"/>
      <c r="F59" s="115"/>
      <c r="G59" s="115"/>
      <c r="H59" s="103"/>
      <c r="I59" s="115"/>
      <c r="J59" s="115"/>
      <c r="K59" s="115"/>
      <c r="L59" s="105"/>
      <c r="M59" s="48"/>
      <c r="N59" s="41"/>
      <c r="O59" s="41"/>
      <c r="P59" s="31"/>
      <c r="Q59" s="49"/>
      <c r="R59" s="51"/>
      <c r="S59" s="51"/>
    </row>
    <row r="60" spans="1:19" s="52" customFormat="1" ht="15.75" customHeight="1" x14ac:dyDescent="0.2">
      <c r="A60" s="148"/>
      <c r="B60" s="149"/>
      <c r="C60" s="106" t="e">
        <f>C61/C$120</f>
        <v>#DIV/0!</v>
      </c>
      <c r="D60" s="107" t="s">
        <v>636</v>
      </c>
      <c r="E60" s="108"/>
      <c r="F60" s="108"/>
      <c r="G60" s="108"/>
      <c r="H60" s="108">
        <v>1</v>
      </c>
      <c r="I60" s="108"/>
      <c r="J60" s="108"/>
      <c r="K60" s="108"/>
      <c r="L60" s="110">
        <f>SUM(E60:K60)</f>
        <v>1</v>
      </c>
      <c r="M60" s="48"/>
      <c r="N60" s="41"/>
      <c r="O60" s="41"/>
      <c r="P60" s="31"/>
      <c r="Q60" s="49"/>
      <c r="R60" s="51"/>
      <c r="S60" s="51"/>
    </row>
    <row r="61" spans="1:19" s="52" customFormat="1" ht="15.75" customHeight="1" x14ac:dyDescent="0.2">
      <c r="A61" s="148"/>
      <c r="B61" s="149"/>
      <c r="C61" s="111">
        <f>'Planilha Proponente'!H102</f>
        <v>0</v>
      </c>
      <c r="D61" s="107" t="s">
        <v>637</v>
      </c>
      <c r="E61" s="124">
        <f>($C$61)*E60</f>
        <v>0</v>
      </c>
      <c r="F61" s="124">
        <f t="shared" ref="F61" si="41">($C$61)*F60</f>
        <v>0</v>
      </c>
      <c r="G61" s="124">
        <f>($C$61)*G60</f>
        <v>0</v>
      </c>
      <c r="H61" s="112">
        <f t="shared" ref="H61:K61" si="42">($C$61)*H60</f>
        <v>0</v>
      </c>
      <c r="I61" s="124">
        <f t="shared" si="42"/>
        <v>0</v>
      </c>
      <c r="J61" s="124">
        <f t="shared" si="42"/>
        <v>0</v>
      </c>
      <c r="K61" s="124">
        <f t="shared" si="42"/>
        <v>0</v>
      </c>
      <c r="L61" s="111">
        <f>SUM(E61:K61)</f>
        <v>0</v>
      </c>
      <c r="M61" s="48"/>
      <c r="N61" s="41"/>
      <c r="O61" s="41"/>
      <c r="P61" s="31"/>
      <c r="Q61" s="49"/>
      <c r="R61" s="51"/>
      <c r="S61" s="51"/>
    </row>
    <row r="62" spans="1:19" s="52" customFormat="1" ht="15.75" customHeight="1" x14ac:dyDescent="0.2">
      <c r="A62" s="148" t="s">
        <v>657</v>
      </c>
      <c r="B62" s="149" t="s">
        <v>203</v>
      </c>
      <c r="C62" s="145" t="s">
        <v>635</v>
      </c>
      <c r="D62" s="145"/>
      <c r="E62" s="115"/>
      <c r="F62" s="115"/>
      <c r="G62" s="115"/>
      <c r="H62" s="103"/>
      <c r="I62" s="115"/>
      <c r="J62" s="115"/>
      <c r="K62" s="115"/>
      <c r="L62" s="105"/>
      <c r="M62" s="48"/>
      <c r="N62" s="41"/>
      <c r="O62" s="41"/>
      <c r="P62" s="31"/>
      <c r="Q62" s="49"/>
      <c r="R62" s="51"/>
      <c r="S62" s="51"/>
    </row>
    <row r="63" spans="1:19" s="52" customFormat="1" ht="15.75" customHeight="1" x14ac:dyDescent="0.2">
      <c r="A63" s="148"/>
      <c r="B63" s="149"/>
      <c r="C63" s="106" t="e">
        <f>C64/C$120</f>
        <v>#DIV/0!</v>
      </c>
      <c r="D63" s="107" t="s">
        <v>636</v>
      </c>
      <c r="E63" s="108"/>
      <c r="F63" s="108"/>
      <c r="G63" s="108"/>
      <c r="H63" s="108">
        <v>1</v>
      </c>
      <c r="I63" s="108"/>
      <c r="J63" s="108"/>
      <c r="K63" s="108"/>
      <c r="L63" s="110">
        <f>SUM(E63:K63)</f>
        <v>1</v>
      </c>
      <c r="M63" s="48"/>
      <c r="N63" s="41"/>
      <c r="O63" s="41"/>
      <c r="P63" s="31"/>
      <c r="Q63" s="49"/>
      <c r="R63" s="51"/>
      <c r="S63" s="51"/>
    </row>
    <row r="64" spans="1:19" s="52" customFormat="1" ht="15.75" customHeight="1" x14ac:dyDescent="0.2">
      <c r="A64" s="148"/>
      <c r="B64" s="149"/>
      <c r="C64" s="111">
        <f>'Planilha Proponente'!H106</f>
        <v>0</v>
      </c>
      <c r="D64" s="107" t="s">
        <v>637</v>
      </c>
      <c r="E64" s="124">
        <f>($C$64)*E63</f>
        <v>0</v>
      </c>
      <c r="F64" s="124">
        <f>($C$64)*F63</f>
        <v>0</v>
      </c>
      <c r="G64" s="124">
        <f t="shared" ref="G64:K64" si="43">($C$64)*G63</f>
        <v>0</v>
      </c>
      <c r="H64" s="112">
        <f t="shared" si="43"/>
        <v>0</v>
      </c>
      <c r="I64" s="124">
        <f t="shared" si="43"/>
        <v>0</v>
      </c>
      <c r="J64" s="124">
        <f t="shared" si="43"/>
        <v>0</v>
      </c>
      <c r="K64" s="124">
        <f t="shared" si="43"/>
        <v>0</v>
      </c>
      <c r="L64" s="111">
        <f>SUM(E64:K64)</f>
        <v>0</v>
      </c>
      <c r="M64" s="48"/>
      <c r="N64" s="41"/>
      <c r="O64" s="41"/>
      <c r="P64" s="31"/>
      <c r="Q64" s="49"/>
      <c r="R64" s="51"/>
      <c r="S64" s="51"/>
    </row>
    <row r="65" spans="1:19" s="52" customFormat="1" ht="15.75" customHeight="1" x14ac:dyDescent="0.2">
      <c r="A65" s="148" t="s">
        <v>701</v>
      </c>
      <c r="B65" s="149" t="s">
        <v>229</v>
      </c>
      <c r="C65" s="145" t="s">
        <v>635</v>
      </c>
      <c r="D65" s="145"/>
      <c r="E65" s="126"/>
      <c r="F65" s="126"/>
      <c r="G65" s="126"/>
      <c r="H65" s="103"/>
      <c r="I65" s="126"/>
      <c r="J65" s="126"/>
      <c r="K65" s="126"/>
      <c r="L65" s="105"/>
      <c r="M65" s="48"/>
      <c r="N65" s="41"/>
      <c r="O65" s="41"/>
      <c r="P65" s="31"/>
      <c r="Q65" s="49"/>
      <c r="R65" s="51"/>
      <c r="S65" s="51"/>
    </row>
    <row r="66" spans="1:19" s="52" customFormat="1" ht="15.75" customHeight="1" x14ac:dyDescent="0.2">
      <c r="A66" s="148"/>
      <c r="B66" s="149"/>
      <c r="C66" s="106" t="e">
        <f>C67/C$120</f>
        <v>#DIV/0!</v>
      </c>
      <c r="D66" s="107" t="s">
        <v>636</v>
      </c>
      <c r="E66" s="127"/>
      <c r="F66" s="127"/>
      <c r="G66" s="127"/>
      <c r="H66" s="108">
        <v>1</v>
      </c>
      <c r="I66" s="127"/>
      <c r="J66" s="127"/>
      <c r="K66" s="127"/>
      <c r="L66" s="110">
        <f>SUM(E66:K66)</f>
        <v>1</v>
      </c>
      <c r="M66" s="48"/>
      <c r="N66" s="41"/>
      <c r="O66" s="41"/>
      <c r="P66" s="31"/>
      <c r="Q66" s="49"/>
      <c r="R66" s="51"/>
      <c r="S66" s="51"/>
    </row>
    <row r="67" spans="1:19" s="52" customFormat="1" ht="15.75" customHeight="1" x14ac:dyDescent="0.2">
      <c r="A67" s="148"/>
      <c r="B67" s="149"/>
      <c r="C67" s="111">
        <f>'Planilha Proponente'!H124</f>
        <v>0</v>
      </c>
      <c r="D67" s="107" t="s">
        <v>637</v>
      </c>
      <c r="E67" s="124">
        <f>($C$67)*E66</f>
        <v>0</v>
      </c>
      <c r="F67" s="124">
        <f t="shared" ref="F67:K67" si="44">($C$67)*F66</f>
        <v>0</v>
      </c>
      <c r="G67" s="124">
        <f t="shared" si="44"/>
        <v>0</v>
      </c>
      <c r="H67" s="112">
        <f t="shared" si="44"/>
        <v>0</v>
      </c>
      <c r="I67" s="124">
        <f t="shared" si="44"/>
        <v>0</v>
      </c>
      <c r="J67" s="124">
        <f t="shared" si="44"/>
        <v>0</v>
      </c>
      <c r="K67" s="124">
        <f t="shared" si="44"/>
        <v>0</v>
      </c>
      <c r="L67" s="111">
        <f>SUM(E67:K67)</f>
        <v>0</v>
      </c>
      <c r="M67" s="48"/>
      <c r="N67" s="41"/>
      <c r="O67" s="41"/>
      <c r="P67" s="31"/>
      <c r="Q67" s="49"/>
      <c r="R67" s="51"/>
      <c r="S67" s="51"/>
    </row>
    <row r="68" spans="1:19" s="52" customFormat="1" ht="15.75" customHeight="1" x14ac:dyDescent="0.2">
      <c r="A68" s="148" t="s">
        <v>702</v>
      </c>
      <c r="B68" s="149" t="s">
        <v>237</v>
      </c>
      <c r="C68" s="145" t="s">
        <v>635</v>
      </c>
      <c r="D68" s="145"/>
      <c r="E68" s="126"/>
      <c r="F68" s="126"/>
      <c r="G68" s="126"/>
      <c r="H68" s="103"/>
      <c r="I68" s="126"/>
      <c r="J68" s="126"/>
      <c r="K68" s="126"/>
      <c r="L68" s="105"/>
      <c r="M68" s="48"/>
      <c r="N68" s="41"/>
      <c r="O68" s="41"/>
      <c r="P68" s="31"/>
      <c r="Q68" s="49"/>
      <c r="R68" s="51"/>
      <c r="S68" s="51"/>
    </row>
    <row r="69" spans="1:19" s="52" customFormat="1" ht="15.75" customHeight="1" x14ac:dyDescent="0.2">
      <c r="A69" s="148"/>
      <c r="B69" s="149"/>
      <c r="C69" s="106" t="e">
        <f>C70/C$120</f>
        <v>#DIV/0!</v>
      </c>
      <c r="D69" s="107" t="s">
        <v>636</v>
      </c>
      <c r="E69" s="127"/>
      <c r="F69" s="127"/>
      <c r="G69" s="127"/>
      <c r="H69" s="108">
        <v>1</v>
      </c>
      <c r="I69" s="127"/>
      <c r="J69" s="127"/>
      <c r="K69" s="127"/>
      <c r="L69" s="110">
        <f>SUM(E69:K69)</f>
        <v>1</v>
      </c>
      <c r="M69" s="48"/>
      <c r="N69" s="41"/>
      <c r="O69" s="41"/>
      <c r="P69" s="31"/>
      <c r="Q69" s="49"/>
      <c r="R69" s="51"/>
      <c r="S69" s="51"/>
    </row>
    <row r="70" spans="1:19" s="52" customFormat="1" ht="15.75" customHeight="1" x14ac:dyDescent="0.2">
      <c r="A70" s="148"/>
      <c r="B70" s="149"/>
      <c r="C70" s="111">
        <f>'Planilha Proponente'!H131</f>
        <v>0</v>
      </c>
      <c r="D70" s="107" t="s">
        <v>637</v>
      </c>
      <c r="E70" s="124">
        <f>($C$70)*E69</f>
        <v>0</v>
      </c>
      <c r="F70" s="124">
        <f t="shared" ref="F70:K70" si="45">($C$70)*F69</f>
        <v>0</v>
      </c>
      <c r="G70" s="124">
        <f t="shared" si="45"/>
        <v>0</v>
      </c>
      <c r="H70" s="112">
        <f t="shared" si="45"/>
        <v>0</v>
      </c>
      <c r="I70" s="124">
        <f t="shared" si="45"/>
        <v>0</v>
      </c>
      <c r="J70" s="124">
        <f t="shared" si="45"/>
        <v>0</v>
      </c>
      <c r="K70" s="124">
        <f t="shared" si="45"/>
        <v>0</v>
      </c>
      <c r="L70" s="111">
        <f>SUM(E70:K70)</f>
        <v>0</v>
      </c>
      <c r="M70" s="48"/>
      <c r="N70" s="41"/>
      <c r="O70" s="41"/>
      <c r="P70" s="31"/>
      <c r="Q70" s="49"/>
      <c r="R70" s="51"/>
      <c r="S70" s="51"/>
    </row>
    <row r="71" spans="1:19" s="52" customFormat="1" ht="15.75" customHeight="1" x14ac:dyDescent="0.2">
      <c r="A71" s="148" t="s">
        <v>703</v>
      </c>
      <c r="B71" s="149" t="s">
        <v>245</v>
      </c>
      <c r="C71" s="145" t="s">
        <v>635</v>
      </c>
      <c r="D71" s="145"/>
      <c r="E71" s="126"/>
      <c r="F71" s="126"/>
      <c r="G71" s="126"/>
      <c r="H71" s="115"/>
      <c r="I71" s="103"/>
      <c r="J71" s="115"/>
      <c r="K71" s="115"/>
      <c r="L71" s="105"/>
      <c r="M71" s="48"/>
      <c r="N71" s="41"/>
      <c r="O71" s="41"/>
      <c r="P71" s="31"/>
      <c r="Q71" s="49"/>
      <c r="R71" s="51"/>
      <c r="S71" s="51"/>
    </row>
    <row r="72" spans="1:19" s="52" customFormat="1" ht="15.75" customHeight="1" x14ac:dyDescent="0.2">
      <c r="A72" s="148"/>
      <c r="B72" s="149"/>
      <c r="C72" s="106" t="e">
        <f>C73/C$120</f>
        <v>#DIV/0!</v>
      </c>
      <c r="D72" s="107" t="s">
        <v>636</v>
      </c>
      <c r="E72" s="127"/>
      <c r="F72" s="127"/>
      <c r="G72" s="127"/>
      <c r="H72" s="108"/>
      <c r="I72" s="108">
        <v>1</v>
      </c>
      <c r="J72" s="108"/>
      <c r="K72" s="108"/>
      <c r="L72" s="110">
        <f>SUM(E72:K72)</f>
        <v>1</v>
      </c>
      <c r="M72" s="48"/>
      <c r="N72" s="41"/>
      <c r="O72" s="41"/>
      <c r="P72" s="31"/>
      <c r="Q72" s="49"/>
      <c r="R72" s="51"/>
      <c r="S72" s="51"/>
    </row>
    <row r="73" spans="1:19" s="52" customFormat="1" ht="15.75" customHeight="1" x14ac:dyDescent="0.2">
      <c r="A73" s="148"/>
      <c r="B73" s="149"/>
      <c r="C73" s="111">
        <f>'Planilha Proponente'!H137</f>
        <v>0</v>
      </c>
      <c r="D73" s="107" t="s">
        <v>637</v>
      </c>
      <c r="E73" s="124">
        <f>($C$73)*E72</f>
        <v>0</v>
      </c>
      <c r="F73" s="124">
        <f t="shared" ref="F73:K73" si="46">($C$73)*F72</f>
        <v>0</v>
      </c>
      <c r="G73" s="124">
        <f t="shared" si="46"/>
        <v>0</v>
      </c>
      <c r="H73" s="124">
        <f t="shared" si="46"/>
        <v>0</v>
      </c>
      <c r="I73" s="112">
        <f t="shared" si="46"/>
        <v>0</v>
      </c>
      <c r="J73" s="124">
        <f t="shared" si="46"/>
        <v>0</v>
      </c>
      <c r="K73" s="124">
        <f t="shared" si="46"/>
        <v>0</v>
      </c>
      <c r="L73" s="111">
        <f>SUM(E73:K73)</f>
        <v>0</v>
      </c>
      <c r="M73" s="48"/>
      <c r="N73" s="41"/>
      <c r="O73" s="41"/>
      <c r="P73" s="31"/>
      <c r="Q73" s="49"/>
      <c r="R73" s="51"/>
      <c r="S73" s="51"/>
    </row>
    <row r="74" spans="1:19" s="52" customFormat="1" ht="15.75" customHeight="1" x14ac:dyDescent="0.2">
      <c r="A74" s="148" t="s">
        <v>704</v>
      </c>
      <c r="B74" s="149" t="s">
        <v>700</v>
      </c>
      <c r="C74" s="145" t="s">
        <v>635</v>
      </c>
      <c r="D74" s="145"/>
      <c r="E74" s="126"/>
      <c r="F74" s="126"/>
      <c r="G74" s="126"/>
      <c r="H74" s="115"/>
      <c r="I74" s="115"/>
      <c r="J74" s="115"/>
      <c r="K74" s="103"/>
      <c r="L74" s="105"/>
      <c r="M74" s="48"/>
      <c r="N74" s="41"/>
      <c r="O74" s="41"/>
      <c r="P74" s="31"/>
      <c r="Q74" s="49"/>
      <c r="R74" s="51"/>
      <c r="S74" s="51"/>
    </row>
    <row r="75" spans="1:19" s="52" customFormat="1" ht="15.75" customHeight="1" x14ac:dyDescent="0.2">
      <c r="A75" s="148"/>
      <c r="B75" s="149"/>
      <c r="C75" s="106" t="e">
        <f>C76/C$120</f>
        <v>#DIV/0!</v>
      </c>
      <c r="D75" s="107" t="s">
        <v>636</v>
      </c>
      <c r="E75" s="127"/>
      <c r="F75" s="127"/>
      <c r="G75" s="127"/>
      <c r="H75" s="108"/>
      <c r="I75" s="108"/>
      <c r="J75" s="108"/>
      <c r="K75" s="108">
        <v>1</v>
      </c>
      <c r="L75" s="110">
        <f>SUM(E75:K75)</f>
        <v>1</v>
      </c>
      <c r="M75" s="48"/>
      <c r="N75" s="41"/>
      <c r="O75" s="41"/>
      <c r="P75" s="31"/>
      <c r="Q75" s="49"/>
      <c r="R75" s="51"/>
      <c r="S75" s="51"/>
    </row>
    <row r="76" spans="1:19" s="52" customFormat="1" ht="15.75" customHeight="1" x14ac:dyDescent="0.2">
      <c r="A76" s="148"/>
      <c r="B76" s="149"/>
      <c r="C76" s="111">
        <f>'Planilha Proponente'!H155</f>
        <v>0</v>
      </c>
      <c r="D76" s="107" t="s">
        <v>637</v>
      </c>
      <c r="E76" s="124">
        <f>($C$76)*E75</f>
        <v>0</v>
      </c>
      <c r="F76" s="124">
        <f t="shared" ref="F76:K76" si="47">($C$76)*F75</f>
        <v>0</v>
      </c>
      <c r="G76" s="124">
        <f t="shared" si="47"/>
        <v>0</v>
      </c>
      <c r="H76" s="124">
        <f t="shared" si="47"/>
        <v>0</v>
      </c>
      <c r="I76" s="124">
        <f t="shared" si="47"/>
        <v>0</v>
      </c>
      <c r="J76" s="124">
        <f t="shared" si="47"/>
        <v>0</v>
      </c>
      <c r="K76" s="112">
        <f t="shared" si="47"/>
        <v>0</v>
      </c>
      <c r="L76" s="111">
        <f>SUM(E76:K76)</f>
        <v>0</v>
      </c>
      <c r="M76" s="48"/>
      <c r="N76" s="41"/>
      <c r="O76" s="41"/>
      <c r="P76" s="31"/>
      <c r="Q76" s="49"/>
      <c r="R76" s="51"/>
      <c r="S76" s="51"/>
    </row>
    <row r="77" spans="1:19" s="52" customFormat="1" ht="15.75" customHeight="1" x14ac:dyDescent="0.2">
      <c r="A77" s="148" t="s">
        <v>705</v>
      </c>
      <c r="B77" s="149" t="s">
        <v>289</v>
      </c>
      <c r="C77" s="145" t="s">
        <v>635</v>
      </c>
      <c r="D77" s="145"/>
      <c r="E77" s="115"/>
      <c r="F77" s="115"/>
      <c r="G77" s="115"/>
      <c r="H77" s="103"/>
      <c r="I77" s="115"/>
      <c r="J77" s="115"/>
      <c r="K77" s="115"/>
      <c r="L77" s="105"/>
      <c r="M77" s="48"/>
      <c r="N77" s="41"/>
      <c r="O77" s="41"/>
      <c r="P77" s="31"/>
      <c r="Q77" s="49"/>
      <c r="R77" s="51"/>
      <c r="S77" s="51"/>
    </row>
    <row r="78" spans="1:19" s="52" customFormat="1" ht="15.75" customHeight="1" x14ac:dyDescent="0.2">
      <c r="A78" s="148"/>
      <c r="B78" s="149"/>
      <c r="C78" s="106" t="e">
        <f>C79/C$120</f>
        <v>#DIV/0!</v>
      </c>
      <c r="D78" s="107" t="s">
        <v>636</v>
      </c>
      <c r="E78" s="108"/>
      <c r="F78" s="108"/>
      <c r="G78" s="108"/>
      <c r="H78" s="108">
        <v>1</v>
      </c>
      <c r="I78" s="108"/>
      <c r="J78" s="108"/>
      <c r="K78" s="108"/>
      <c r="L78" s="110">
        <f>SUM(E78:K78)</f>
        <v>1</v>
      </c>
      <c r="M78" s="48"/>
      <c r="N78" s="41"/>
      <c r="O78" s="41"/>
      <c r="P78" s="31"/>
      <c r="Q78" s="49"/>
      <c r="R78" s="51"/>
      <c r="S78" s="51"/>
    </row>
    <row r="79" spans="1:19" s="52" customFormat="1" ht="15.75" customHeight="1" x14ac:dyDescent="0.2">
      <c r="A79" s="148"/>
      <c r="B79" s="149"/>
      <c r="C79" s="111">
        <f>'Planilha Proponente'!H159</f>
        <v>0</v>
      </c>
      <c r="D79" s="107" t="s">
        <v>637</v>
      </c>
      <c r="E79" s="124">
        <f>($C$79)*E78</f>
        <v>0</v>
      </c>
      <c r="F79" s="124">
        <f t="shared" ref="F79:K79" si="48">($C$79)*F78</f>
        <v>0</v>
      </c>
      <c r="G79" s="124">
        <f t="shared" si="48"/>
        <v>0</v>
      </c>
      <c r="H79" s="112">
        <f t="shared" si="48"/>
        <v>0</v>
      </c>
      <c r="I79" s="125">
        <f t="shared" si="48"/>
        <v>0</v>
      </c>
      <c r="J79" s="125">
        <f t="shared" si="48"/>
        <v>0</v>
      </c>
      <c r="K79" s="125">
        <f t="shared" si="48"/>
        <v>0</v>
      </c>
      <c r="L79" s="111">
        <f>SUM(E79:K79)</f>
        <v>0</v>
      </c>
      <c r="M79" s="48"/>
      <c r="N79" s="41"/>
      <c r="O79" s="41"/>
      <c r="P79" s="31"/>
      <c r="Q79" s="49"/>
      <c r="R79" s="51"/>
      <c r="S79" s="51"/>
    </row>
    <row r="80" spans="1:19" s="52" customFormat="1" ht="15.75" customHeight="1" x14ac:dyDescent="0.2">
      <c r="A80" s="148" t="s">
        <v>706</v>
      </c>
      <c r="B80" s="149" t="s">
        <v>720</v>
      </c>
      <c r="C80" s="145" t="s">
        <v>635</v>
      </c>
      <c r="D80" s="145"/>
      <c r="E80" s="115"/>
      <c r="F80" s="115"/>
      <c r="G80" s="103"/>
      <c r="H80" s="103"/>
      <c r="I80" s="115"/>
      <c r="J80" s="115"/>
      <c r="K80" s="115"/>
      <c r="L80" s="105"/>
      <c r="M80" s="48"/>
      <c r="N80" s="41"/>
      <c r="O80" s="41"/>
      <c r="P80" s="31"/>
      <c r="Q80" s="49"/>
      <c r="R80" s="51"/>
      <c r="S80" s="51"/>
    </row>
    <row r="81" spans="1:19" s="52" customFormat="1" ht="15.75" customHeight="1" x14ac:dyDescent="0.2">
      <c r="A81" s="148"/>
      <c r="B81" s="149"/>
      <c r="C81" s="106" t="e">
        <f>C82/C$120</f>
        <v>#DIV/0!</v>
      </c>
      <c r="D81" s="107" t="s">
        <v>636</v>
      </c>
      <c r="E81" s="108"/>
      <c r="F81" s="108"/>
      <c r="G81" s="108">
        <v>0.55000000000000004</v>
      </c>
      <c r="H81" s="108">
        <v>0.45</v>
      </c>
      <c r="I81" s="108"/>
      <c r="J81" s="108"/>
      <c r="K81" s="108"/>
      <c r="L81" s="110">
        <f>SUM(E81:K81)</f>
        <v>1</v>
      </c>
      <c r="M81" s="48"/>
      <c r="N81" s="41"/>
      <c r="O81" s="41"/>
      <c r="P81" s="31"/>
      <c r="Q81" s="49"/>
      <c r="R81" s="51"/>
      <c r="S81" s="51"/>
    </row>
    <row r="82" spans="1:19" s="52" customFormat="1" ht="15.75" customHeight="1" x14ac:dyDescent="0.2">
      <c r="A82" s="148"/>
      <c r="B82" s="149"/>
      <c r="C82" s="111">
        <f>'Planilha Proponente'!H163+'Planilha Proponente'!H173+'Planilha Proponente'!H176+'Planilha Proponente'!H185+'Planilha Proponente'!H190</f>
        <v>0</v>
      </c>
      <c r="D82" s="107" t="s">
        <v>637</v>
      </c>
      <c r="E82" s="124">
        <f>($C$82)*E81</f>
        <v>0</v>
      </c>
      <c r="F82" s="124">
        <f t="shared" ref="F82:K82" si="49">($C$82)*F81</f>
        <v>0</v>
      </c>
      <c r="G82" s="112">
        <f t="shared" si="49"/>
        <v>0</v>
      </c>
      <c r="H82" s="112">
        <f t="shared" si="49"/>
        <v>0</v>
      </c>
      <c r="I82" s="124">
        <f t="shared" si="49"/>
        <v>0</v>
      </c>
      <c r="J82" s="124">
        <f t="shared" si="49"/>
        <v>0</v>
      </c>
      <c r="K82" s="124">
        <f t="shared" si="49"/>
        <v>0</v>
      </c>
      <c r="L82" s="111">
        <f>SUM(E82:K82)</f>
        <v>0</v>
      </c>
      <c r="M82" s="48"/>
      <c r="N82" s="41"/>
      <c r="O82" s="41"/>
      <c r="P82" s="31"/>
      <c r="Q82" s="49"/>
      <c r="R82" s="51"/>
      <c r="S82" s="51"/>
    </row>
    <row r="83" spans="1:19" s="52" customFormat="1" ht="15.75" customHeight="1" x14ac:dyDescent="0.2">
      <c r="A83" s="148" t="s">
        <v>707</v>
      </c>
      <c r="B83" s="149" t="s">
        <v>365</v>
      </c>
      <c r="C83" s="145" t="s">
        <v>635</v>
      </c>
      <c r="D83" s="145"/>
      <c r="E83" s="115"/>
      <c r="F83" s="103"/>
      <c r="G83" s="115"/>
      <c r="H83" s="115"/>
      <c r="I83" s="115"/>
      <c r="J83" s="115"/>
      <c r="K83" s="115"/>
      <c r="L83" s="105"/>
      <c r="M83" s="48"/>
      <c r="N83" s="41"/>
      <c r="O83" s="41"/>
      <c r="P83" s="31"/>
      <c r="Q83" s="49"/>
      <c r="R83" s="51"/>
      <c r="S83" s="51"/>
    </row>
    <row r="84" spans="1:19" s="52" customFormat="1" ht="15.75" customHeight="1" x14ac:dyDescent="0.2">
      <c r="A84" s="148"/>
      <c r="B84" s="149"/>
      <c r="C84" s="106" t="e">
        <f>C85/C$120</f>
        <v>#DIV/0!</v>
      </c>
      <c r="D84" s="107" t="s">
        <v>636</v>
      </c>
      <c r="E84" s="108"/>
      <c r="F84" s="108">
        <v>1</v>
      </c>
      <c r="G84" s="108"/>
      <c r="H84" s="108"/>
      <c r="I84" s="108"/>
      <c r="J84" s="108"/>
      <c r="K84" s="108"/>
      <c r="L84" s="110">
        <f>SUM(E84:K84)</f>
        <v>1</v>
      </c>
      <c r="M84" s="48"/>
      <c r="N84" s="41"/>
      <c r="O84" s="41"/>
      <c r="P84" s="31"/>
      <c r="Q84" s="49"/>
      <c r="R84" s="51"/>
      <c r="S84" s="51"/>
    </row>
    <row r="85" spans="1:19" s="52" customFormat="1" ht="15.75" customHeight="1" x14ac:dyDescent="0.2">
      <c r="A85" s="148"/>
      <c r="B85" s="149"/>
      <c r="C85" s="111">
        <f>'Planilha Proponente'!H194</f>
        <v>0</v>
      </c>
      <c r="D85" s="107" t="s">
        <v>637</v>
      </c>
      <c r="E85" s="124">
        <f>($C$85)*E84</f>
        <v>0</v>
      </c>
      <c r="F85" s="112">
        <f t="shared" ref="F85:K85" si="50">($C$85)*F84</f>
        <v>0</v>
      </c>
      <c r="G85" s="124">
        <f t="shared" si="50"/>
        <v>0</v>
      </c>
      <c r="H85" s="124">
        <f t="shared" si="50"/>
        <v>0</v>
      </c>
      <c r="I85" s="124">
        <f t="shared" si="50"/>
        <v>0</v>
      </c>
      <c r="J85" s="124">
        <f t="shared" si="50"/>
        <v>0</v>
      </c>
      <c r="K85" s="124">
        <f t="shared" si="50"/>
        <v>0</v>
      </c>
      <c r="L85" s="111">
        <f>SUM(E85:K85)</f>
        <v>0</v>
      </c>
      <c r="M85" s="48"/>
      <c r="N85" s="41"/>
      <c r="O85" s="41"/>
      <c r="P85" s="31"/>
      <c r="Q85" s="49"/>
      <c r="R85" s="51"/>
      <c r="S85" s="51"/>
    </row>
    <row r="86" spans="1:19" s="52" customFormat="1" ht="15.75" customHeight="1" x14ac:dyDescent="0.2">
      <c r="A86" s="148" t="s">
        <v>708</v>
      </c>
      <c r="B86" s="149" t="s">
        <v>393</v>
      </c>
      <c r="C86" s="145" t="s">
        <v>635</v>
      </c>
      <c r="D86" s="145"/>
      <c r="E86" s="115"/>
      <c r="F86" s="115"/>
      <c r="G86" s="115"/>
      <c r="H86" s="115"/>
      <c r="I86" s="115"/>
      <c r="J86" s="103"/>
      <c r="K86" s="103"/>
      <c r="L86" s="105"/>
      <c r="M86" s="48"/>
      <c r="N86" s="41"/>
      <c r="O86" s="41"/>
      <c r="P86" s="31"/>
      <c r="Q86" s="49"/>
      <c r="R86" s="51"/>
      <c r="S86" s="51"/>
    </row>
    <row r="87" spans="1:19" s="52" customFormat="1" ht="15.75" customHeight="1" x14ac:dyDescent="0.2">
      <c r="A87" s="148"/>
      <c r="B87" s="149"/>
      <c r="C87" s="106" t="e">
        <f>C88/C$120</f>
        <v>#DIV/0!</v>
      </c>
      <c r="D87" s="107" t="s">
        <v>636</v>
      </c>
      <c r="E87" s="108"/>
      <c r="F87" s="108"/>
      <c r="G87" s="108"/>
      <c r="H87" s="108"/>
      <c r="I87" s="108"/>
      <c r="J87" s="108">
        <v>0.752</v>
      </c>
      <c r="K87" s="108">
        <v>0.248</v>
      </c>
      <c r="L87" s="110">
        <f>SUM(E87:K87)</f>
        <v>1</v>
      </c>
      <c r="M87" s="48"/>
      <c r="N87" s="41"/>
      <c r="O87" s="41"/>
      <c r="P87" s="31"/>
      <c r="Q87" s="49"/>
      <c r="R87" s="51"/>
      <c r="S87" s="51"/>
    </row>
    <row r="88" spans="1:19" s="52" customFormat="1" ht="15.75" customHeight="1" x14ac:dyDescent="0.2">
      <c r="A88" s="148"/>
      <c r="B88" s="149"/>
      <c r="C88" s="111">
        <f>'Planilha Proponente'!H207</f>
        <v>0</v>
      </c>
      <c r="D88" s="107" t="s">
        <v>637</v>
      </c>
      <c r="E88" s="124">
        <f>($C$88)*E87</f>
        <v>0</v>
      </c>
      <c r="F88" s="124">
        <f t="shared" ref="F88:K88" si="51">($C$88)*F87</f>
        <v>0</v>
      </c>
      <c r="G88" s="124">
        <f t="shared" si="51"/>
        <v>0</v>
      </c>
      <c r="H88" s="124">
        <f t="shared" si="51"/>
        <v>0</v>
      </c>
      <c r="I88" s="124">
        <f t="shared" si="51"/>
        <v>0</v>
      </c>
      <c r="J88" s="112">
        <f t="shared" si="51"/>
        <v>0</v>
      </c>
      <c r="K88" s="112">
        <f t="shared" si="51"/>
        <v>0</v>
      </c>
      <c r="L88" s="111">
        <f>SUM(E88:K88)</f>
        <v>0</v>
      </c>
      <c r="M88" s="48"/>
      <c r="N88" s="41"/>
      <c r="O88" s="41"/>
      <c r="P88" s="31"/>
      <c r="Q88" s="49"/>
      <c r="R88" s="51"/>
      <c r="S88" s="51"/>
    </row>
    <row r="89" spans="1:19" s="52" customFormat="1" ht="15.75" customHeight="1" x14ac:dyDescent="0.2">
      <c r="A89" s="148" t="s">
        <v>709</v>
      </c>
      <c r="B89" s="149" t="s">
        <v>415</v>
      </c>
      <c r="C89" s="145" t="s">
        <v>635</v>
      </c>
      <c r="D89" s="145"/>
      <c r="E89" s="103"/>
      <c r="F89" s="115"/>
      <c r="G89" s="115"/>
      <c r="H89" s="115"/>
      <c r="I89" s="115"/>
      <c r="J89" s="115"/>
      <c r="K89" s="115"/>
      <c r="L89" s="105"/>
      <c r="M89" s="48"/>
      <c r="N89" s="41"/>
      <c r="O89" s="41"/>
      <c r="P89" s="31"/>
      <c r="Q89" s="49"/>
      <c r="R89" s="51"/>
      <c r="S89" s="51"/>
    </row>
    <row r="90" spans="1:19" s="52" customFormat="1" ht="15.75" customHeight="1" x14ac:dyDescent="0.2">
      <c r="A90" s="148"/>
      <c r="B90" s="149"/>
      <c r="C90" s="106" t="e">
        <f>C91/C$120</f>
        <v>#DIV/0!</v>
      </c>
      <c r="D90" s="107" t="s">
        <v>636</v>
      </c>
      <c r="E90" s="108">
        <v>1</v>
      </c>
      <c r="F90" s="108"/>
      <c r="G90" s="108"/>
      <c r="H90" s="108"/>
      <c r="I90" s="108"/>
      <c r="J90" s="108"/>
      <c r="K90" s="108"/>
      <c r="L90" s="110">
        <f>SUM(E90:K90)</f>
        <v>1</v>
      </c>
      <c r="M90" s="48"/>
      <c r="N90" s="41"/>
      <c r="O90" s="41"/>
      <c r="P90" s="31"/>
      <c r="Q90" s="49"/>
      <c r="R90" s="51"/>
      <c r="S90" s="51"/>
    </row>
    <row r="91" spans="1:19" s="52" customFormat="1" ht="15.75" customHeight="1" x14ac:dyDescent="0.2">
      <c r="A91" s="148"/>
      <c r="B91" s="149"/>
      <c r="C91" s="111">
        <f>'Planilha Proponente'!H218</f>
        <v>0</v>
      </c>
      <c r="D91" s="107" t="s">
        <v>637</v>
      </c>
      <c r="E91" s="112">
        <f>($C$91)*E90</f>
        <v>0</v>
      </c>
      <c r="F91" s="124">
        <f t="shared" ref="F91:K91" si="52">($C$91)*F90</f>
        <v>0</v>
      </c>
      <c r="G91" s="124">
        <f t="shared" si="52"/>
        <v>0</v>
      </c>
      <c r="H91" s="124">
        <f t="shared" si="52"/>
        <v>0</v>
      </c>
      <c r="I91" s="124">
        <f t="shared" si="52"/>
        <v>0</v>
      </c>
      <c r="J91" s="124">
        <f t="shared" si="52"/>
        <v>0</v>
      </c>
      <c r="K91" s="124">
        <f t="shared" si="52"/>
        <v>0</v>
      </c>
      <c r="L91" s="111">
        <f>SUM(E91:K91)</f>
        <v>0</v>
      </c>
      <c r="M91" s="48"/>
      <c r="N91" s="41"/>
      <c r="O91" s="41"/>
      <c r="P91" s="31"/>
      <c r="Q91" s="49"/>
      <c r="R91" s="51"/>
      <c r="S91" s="51"/>
    </row>
    <row r="92" spans="1:19" s="52" customFormat="1" ht="15.75" customHeight="1" x14ac:dyDescent="0.2">
      <c r="A92" s="148" t="s">
        <v>710</v>
      </c>
      <c r="B92" s="149" t="s">
        <v>453</v>
      </c>
      <c r="C92" s="145" t="s">
        <v>635</v>
      </c>
      <c r="D92" s="145"/>
      <c r="E92" s="115"/>
      <c r="F92" s="115"/>
      <c r="G92" s="103"/>
      <c r="H92" s="115"/>
      <c r="I92" s="115"/>
      <c r="J92" s="115"/>
      <c r="K92" s="115"/>
      <c r="L92" s="105"/>
      <c r="M92" s="48"/>
      <c r="N92" s="41"/>
      <c r="O92" s="41"/>
      <c r="P92" s="31"/>
      <c r="Q92" s="49"/>
      <c r="R92" s="51"/>
      <c r="S92" s="51"/>
    </row>
    <row r="93" spans="1:19" s="52" customFormat="1" ht="15.75" customHeight="1" x14ac:dyDescent="0.2">
      <c r="A93" s="148"/>
      <c r="B93" s="149"/>
      <c r="C93" s="106" t="e">
        <f>C94/C$120</f>
        <v>#DIV/0!</v>
      </c>
      <c r="D93" s="107" t="s">
        <v>636</v>
      </c>
      <c r="E93" s="108"/>
      <c r="F93" s="108"/>
      <c r="G93" s="108">
        <v>1</v>
      </c>
      <c r="H93" s="108"/>
      <c r="I93" s="108"/>
      <c r="J93" s="108"/>
      <c r="K93" s="108"/>
      <c r="L93" s="110">
        <f>SUM(E93:K93)</f>
        <v>1</v>
      </c>
      <c r="M93" s="48"/>
      <c r="N93" s="41"/>
      <c r="O93" s="41"/>
      <c r="P93" s="31"/>
      <c r="Q93" s="49"/>
      <c r="R93" s="51"/>
      <c r="S93" s="51"/>
    </row>
    <row r="94" spans="1:19" s="52" customFormat="1" ht="15.75" customHeight="1" x14ac:dyDescent="0.2">
      <c r="A94" s="148"/>
      <c r="B94" s="149"/>
      <c r="C94" s="111">
        <f>'Planilha Proponente'!H240</f>
        <v>0</v>
      </c>
      <c r="D94" s="107" t="s">
        <v>637</v>
      </c>
      <c r="E94" s="124">
        <f>($C$94)*E93</f>
        <v>0</v>
      </c>
      <c r="F94" s="124">
        <f t="shared" ref="F94:K94" si="53">($C$94)*F93</f>
        <v>0</v>
      </c>
      <c r="G94" s="112">
        <f t="shared" si="53"/>
        <v>0</v>
      </c>
      <c r="H94" s="124">
        <f t="shared" si="53"/>
        <v>0</v>
      </c>
      <c r="I94" s="124">
        <f t="shared" si="53"/>
        <v>0</v>
      </c>
      <c r="J94" s="124">
        <f t="shared" si="53"/>
        <v>0</v>
      </c>
      <c r="K94" s="124">
        <f t="shared" si="53"/>
        <v>0</v>
      </c>
      <c r="L94" s="111">
        <f>SUM(E94:K94)</f>
        <v>0</v>
      </c>
      <c r="M94" s="48"/>
      <c r="N94" s="41"/>
      <c r="O94" s="41"/>
      <c r="P94" s="31"/>
      <c r="Q94" s="49"/>
      <c r="R94" s="51"/>
      <c r="S94" s="51"/>
    </row>
    <row r="95" spans="1:19" s="52" customFormat="1" ht="15.75" customHeight="1" x14ac:dyDescent="0.2">
      <c r="A95" s="148" t="s">
        <v>711</v>
      </c>
      <c r="B95" s="149" t="s">
        <v>465</v>
      </c>
      <c r="C95" s="145" t="s">
        <v>635</v>
      </c>
      <c r="D95" s="145"/>
      <c r="E95" s="115"/>
      <c r="F95" s="115"/>
      <c r="G95" s="115"/>
      <c r="H95" s="115"/>
      <c r="I95" s="115"/>
      <c r="J95" s="115"/>
      <c r="K95" s="103"/>
      <c r="L95" s="105"/>
      <c r="M95" s="48"/>
      <c r="N95" s="41"/>
      <c r="O95" s="41"/>
      <c r="P95" s="31"/>
      <c r="Q95" s="49"/>
      <c r="R95" s="51"/>
      <c r="S95" s="51"/>
    </row>
    <row r="96" spans="1:19" s="52" customFormat="1" ht="15.75" customHeight="1" x14ac:dyDescent="0.2">
      <c r="A96" s="148"/>
      <c r="B96" s="149"/>
      <c r="C96" s="106" t="e">
        <f>C97/C$120</f>
        <v>#DIV/0!</v>
      </c>
      <c r="D96" s="107" t="s">
        <v>636</v>
      </c>
      <c r="E96" s="108"/>
      <c r="F96" s="108"/>
      <c r="G96" s="108"/>
      <c r="H96" s="108"/>
      <c r="I96" s="108"/>
      <c r="J96" s="108"/>
      <c r="K96" s="108">
        <v>1</v>
      </c>
      <c r="L96" s="110">
        <f>SUM(E96:K96)</f>
        <v>1</v>
      </c>
      <c r="M96" s="48"/>
      <c r="N96" s="41"/>
      <c r="O96" s="41"/>
      <c r="P96" s="31"/>
      <c r="Q96" s="49"/>
      <c r="R96" s="51"/>
      <c r="S96" s="51"/>
    </row>
    <row r="97" spans="1:19" s="52" customFormat="1" ht="15.75" customHeight="1" x14ac:dyDescent="0.2">
      <c r="A97" s="148"/>
      <c r="B97" s="149"/>
      <c r="C97" s="111">
        <f>'Planilha Proponente'!H246</f>
        <v>0</v>
      </c>
      <c r="D97" s="107" t="s">
        <v>637</v>
      </c>
      <c r="E97" s="124">
        <f>($C$97)*E96</f>
        <v>0</v>
      </c>
      <c r="F97" s="124">
        <f t="shared" ref="F97:K97" si="54">($C$97)*F96</f>
        <v>0</v>
      </c>
      <c r="G97" s="124">
        <f t="shared" si="54"/>
        <v>0</v>
      </c>
      <c r="H97" s="124">
        <f t="shared" si="54"/>
        <v>0</v>
      </c>
      <c r="I97" s="124">
        <f t="shared" si="54"/>
        <v>0</v>
      </c>
      <c r="J97" s="124">
        <f t="shared" si="54"/>
        <v>0</v>
      </c>
      <c r="K97" s="112">
        <f t="shared" si="54"/>
        <v>0</v>
      </c>
      <c r="L97" s="111">
        <f>SUM(E97:K97)</f>
        <v>0</v>
      </c>
      <c r="M97" s="48"/>
      <c r="N97" s="41"/>
      <c r="O97" s="41"/>
      <c r="P97" s="31"/>
      <c r="Q97" s="49"/>
      <c r="R97" s="51"/>
      <c r="S97" s="51"/>
    </row>
    <row r="98" spans="1:19" s="52" customFormat="1" ht="15.75" customHeight="1" x14ac:dyDescent="0.2">
      <c r="A98" s="116" t="s">
        <v>658</v>
      </c>
      <c r="B98" s="147" t="s">
        <v>468</v>
      </c>
      <c r="C98" s="147"/>
      <c r="D98" s="147"/>
      <c r="E98" s="147"/>
      <c r="F98" s="147"/>
      <c r="G98" s="147"/>
      <c r="H98" s="147"/>
      <c r="I98" s="147"/>
      <c r="J98" s="147"/>
      <c r="K98" s="147"/>
      <c r="L98" s="147"/>
      <c r="M98" s="48"/>
      <c r="N98" s="41"/>
      <c r="O98" s="41"/>
      <c r="P98" s="31"/>
      <c r="Q98" s="49"/>
      <c r="R98" s="51"/>
      <c r="S98" s="51"/>
    </row>
    <row r="99" spans="1:19" s="52" customFormat="1" ht="15.75" customHeight="1" x14ac:dyDescent="0.2">
      <c r="A99" s="148" t="s">
        <v>659</v>
      </c>
      <c r="B99" s="149" t="s">
        <v>712</v>
      </c>
      <c r="C99" s="145" t="s">
        <v>635</v>
      </c>
      <c r="D99" s="145"/>
      <c r="E99" s="115"/>
      <c r="F99" s="115"/>
      <c r="G99" s="115"/>
      <c r="H99" s="115"/>
      <c r="I99" s="115"/>
      <c r="J99" s="103"/>
      <c r="K99" s="103"/>
      <c r="L99" s="105"/>
      <c r="M99" s="48"/>
      <c r="N99" s="41"/>
      <c r="O99" s="41"/>
      <c r="P99" s="31"/>
      <c r="Q99" s="49"/>
      <c r="R99" s="51"/>
      <c r="S99" s="51"/>
    </row>
    <row r="100" spans="1:19" s="52" customFormat="1" ht="15.75" customHeight="1" x14ac:dyDescent="0.2">
      <c r="A100" s="148"/>
      <c r="B100" s="149"/>
      <c r="C100" s="106" t="e">
        <f>C101/C$120</f>
        <v>#DIV/0!</v>
      </c>
      <c r="D100" s="107" t="s">
        <v>636</v>
      </c>
      <c r="E100" s="108"/>
      <c r="F100" s="108"/>
      <c r="G100" s="108"/>
      <c r="H100" s="108"/>
      <c r="I100" s="108"/>
      <c r="J100" s="108">
        <v>0.5</v>
      </c>
      <c r="K100" s="108">
        <v>0.5</v>
      </c>
      <c r="L100" s="110">
        <f>SUM(E100:K100)</f>
        <v>1</v>
      </c>
      <c r="M100" s="48"/>
      <c r="N100" s="41"/>
      <c r="O100" s="41"/>
      <c r="P100" s="31"/>
      <c r="Q100" s="49"/>
      <c r="R100" s="51"/>
      <c r="S100" s="51"/>
    </row>
    <row r="101" spans="1:19" s="52" customFormat="1" ht="15.75" customHeight="1" x14ac:dyDescent="0.2">
      <c r="A101" s="148"/>
      <c r="B101" s="149"/>
      <c r="C101" s="111">
        <f>'Planilha Proponente'!H249+'Planilha Proponente'!H251</f>
        <v>0</v>
      </c>
      <c r="D101" s="107" t="s">
        <v>637</v>
      </c>
      <c r="E101" s="124">
        <f t="shared" ref="E101:G101" si="55">($C$101)*E100</f>
        <v>0</v>
      </c>
      <c r="F101" s="124">
        <f t="shared" si="55"/>
        <v>0</v>
      </c>
      <c r="G101" s="124">
        <f t="shared" si="55"/>
        <v>0</v>
      </c>
      <c r="H101" s="124">
        <f t="shared" ref="H101" si="56">($C$101)*H100</f>
        <v>0</v>
      </c>
      <c r="I101" s="124">
        <f t="shared" ref="I101:K101" si="57">($C$101)*I100</f>
        <v>0</v>
      </c>
      <c r="J101" s="112">
        <f t="shared" si="57"/>
        <v>0</v>
      </c>
      <c r="K101" s="112">
        <f t="shared" si="57"/>
        <v>0</v>
      </c>
      <c r="L101" s="111">
        <f>SUM(E101:K101)</f>
        <v>0</v>
      </c>
      <c r="M101" s="48"/>
      <c r="N101" s="41"/>
      <c r="O101" s="41"/>
      <c r="P101" s="31"/>
      <c r="Q101" s="49"/>
      <c r="R101" s="51"/>
      <c r="S101" s="51"/>
    </row>
    <row r="102" spans="1:19" s="52" customFormat="1" ht="15.75" customHeight="1" x14ac:dyDescent="0.2">
      <c r="A102" s="148" t="s">
        <v>660</v>
      </c>
      <c r="B102" s="149" t="s">
        <v>477</v>
      </c>
      <c r="C102" s="145" t="s">
        <v>635</v>
      </c>
      <c r="D102" s="145"/>
      <c r="E102" s="126"/>
      <c r="F102" s="126"/>
      <c r="G102" s="126"/>
      <c r="H102" s="126"/>
      <c r="I102" s="115"/>
      <c r="J102" s="115"/>
      <c r="K102" s="103"/>
      <c r="L102" s="105"/>
      <c r="M102" s="48"/>
      <c r="N102" s="41"/>
      <c r="O102" s="41"/>
      <c r="P102" s="31"/>
      <c r="Q102" s="49"/>
      <c r="R102" s="51"/>
      <c r="S102" s="51"/>
    </row>
    <row r="103" spans="1:19" s="52" customFormat="1" ht="15.75" customHeight="1" x14ac:dyDescent="0.2">
      <c r="A103" s="148"/>
      <c r="B103" s="149"/>
      <c r="C103" s="106" t="e">
        <f>C104/C$120</f>
        <v>#DIV/0!</v>
      </c>
      <c r="D103" s="107" t="s">
        <v>636</v>
      </c>
      <c r="E103" s="127"/>
      <c r="F103" s="127"/>
      <c r="G103" s="127"/>
      <c r="H103" s="127"/>
      <c r="I103" s="108"/>
      <c r="J103" s="108"/>
      <c r="K103" s="108">
        <v>1</v>
      </c>
      <c r="L103" s="110">
        <f>SUM(E103:K103)</f>
        <v>1</v>
      </c>
      <c r="M103" s="48"/>
      <c r="N103" s="41"/>
      <c r="O103" s="41"/>
      <c r="P103" s="31"/>
      <c r="Q103" s="49"/>
      <c r="R103" s="51"/>
      <c r="S103" s="51"/>
    </row>
    <row r="104" spans="1:19" s="52" customFormat="1" ht="15.75" customHeight="1" x14ac:dyDescent="0.2">
      <c r="A104" s="148"/>
      <c r="B104" s="149"/>
      <c r="C104" s="111">
        <f>'Planilha Proponente'!H253</f>
        <v>0</v>
      </c>
      <c r="D104" s="107" t="s">
        <v>637</v>
      </c>
      <c r="E104" s="124">
        <f t="shared" ref="E104:K104" si="58">($C$104)*E103</f>
        <v>0</v>
      </c>
      <c r="F104" s="124">
        <f t="shared" si="58"/>
        <v>0</v>
      </c>
      <c r="G104" s="124">
        <f t="shared" si="58"/>
        <v>0</v>
      </c>
      <c r="H104" s="124">
        <f t="shared" si="58"/>
        <v>0</v>
      </c>
      <c r="I104" s="124">
        <f t="shared" si="58"/>
        <v>0</v>
      </c>
      <c r="J104" s="124">
        <f t="shared" si="58"/>
        <v>0</v>
      </c>
      <c r="K104" s="112">
        <f t="shared" si="58"/>
        <v>0</v>
      </c>
      <c r="L104" s="111">
        <f>SUM(E104:K104)</f>
        <v>0</v>
      </c>
      <c r="M104" s="48"/>
      <c r="N104" s="41"/>
      <c r="O104" s="41"/>
      <c r="P104" s="31"/>
      <c r="Q104" s="49"/>
      <c r="R104" s="51"/>
      <c r="S104" s="51"/>
    </row>
    <row r="105" spans="1:19" s="52" customFormat="1" ht="15.75" customHeight="1" x14ac:dyDescent="0.2">
      <c r="A105" s="148" t="s">
        <v>661</v>
      </c>
      <c r="B105" s="149" t="s">
        <v>713</v>
      </c>
      <c r="C105" s="145" t="s">
        <v>635</v>
      </c>
      <c r="D105" s="145"/>
      <c r="E105" s="126"/>
      <c r="F105" s="126"/>
      <c r="G105" s="126"/>
      <c r="H105" s="126"/>
      <c r="I105" s="103"/>
      <c r="J105" s="103"/>
      <c r="K105" s="115"/>
      <c r="L105" s="105"/>
      <c r="M105" s="48"/>
      <c r="N105" s="41"/>
      <c r="O105" s="41"/>
      <c r="P105" s="31"/>
      <c r="Q105" s="49"/>
      <c r="R105" s="51"/>
      <c r="S105" s="51"/>
    </row>
    <row r="106" spans="1:19" s="52" customFormat="1" ht="15.75" customHeight="1" x14ac:dyDescent="0.2">
      <c r="A106" s="148"/>
      <c r="B106" s="149"/>
      <c r="C106" s="106" t="e">
        <f>C107/C$120</f>
        <v>#DIV/0!</v>
      </c>
      <c r="D106" s="107" t="s">
        <v>636</v>
      </c>
      <c r="E106" s="127"/>
      <c r="F106" s="127"/>
      <c r="G106" s="127"/>
      <c r="H106" s="127"/>
      <c r="I106" s="108">
        <v>0.5</v>
      </c>
      <c r="J106" s="108">
        <v>0.5</v>
      </c>
      <c r="K106" s="108"/>
      <c r="L106" s="110">
        <f>SUM(E106:K106)</f>
        <v>1</v>
      </c>
      <c r="M106" s="48"/>
      <c r="N106" s="41"/>
      <c r="O106" s="41"/>
      <c r="P106" s="31"/>
      <c r="Q106" s="49"/>
      <c r="R106" s="51"/>
      <c r="S106" s="51"/>
    </row>
    <row r="107" spans="1:19" s="52" customFormat="1" ht="15.75" customHeight="1" x14ac:dyDescent="0.2">
      <c r="A107" s="148"/>
      <c r="B107" s="149"/>
      <c r="C107" s="111">
        <f>'Planilha Proponente'!H255+'Planilha Proponente'!H257</f>
        <v>0</v>
      </c>
      <c r="D107" s="107" t="s">
        <v>637</v>
      </c>
      <c r="E107" s="124">
        <f>($C$107)*E106</f>
        <v>0</v>
      </c>
      <c r="F107" s="124">
        <f t="shared" ref="F107:K107" si="59">($C$107)*F106</f>
        <v>0</v>
      </c>
      <c r="G107" s="124">
        <f t="shared" si="59"/>
        <v>0</v>
      </c>
      <c r="H107" s="124">
        <f t="shared" si="59"/>
        <v>0</v>
      </c>
      <c r="I107" s="112">
        <f t="shared" si="59"/>
        <v>0</v>
      </c>
      <c r="J107" s="112">
        <f t="shared" si="59"/>
        <v>0</v>
      </c>
      <c r="K107" s="124">
        <f t="shared" si="59"/>
        <v>0</v>
      </c>
      <c r="L107" s="111">
        <f>SUM(E107:K107)</f>
        <v>0</v>
      </c>
      <c r="M107" s="48"/>
      <c r="N107" s="41"/>
      <c r="O107" s="41"/>
      <c r="P107" s="31"/>
      <c r="Q107" s="49"/>
      <c r="R107" s="51"/>
      <c r="S107" s="51"/>
    </row>
    <row r="108" spans="1:19" s="52" customFormat="1" ht="15.75" customHeight="1" x14ac:dyDescent="0.2">
      <c r="A108" s="148" t="s">
        <v>714</v>
      </c>
      <c r="B108" s="149" t="s">
        <v>718</v>
      </c>
      <c r="C108" s="145" t="s">
        <v>635</v>
      </c>
      <c r="D108" s="145"/>
      <c r="E108" s="126"/>
      <c r="F108" s="126"/>
      <c r="G108" s="126"/>
      <c r="H108" s="126"/>
      <c r="I108" s="103"/>
      <c r="J108" s="115"/>
      <c r="K108" s="115"/>
      <c r="L108" s="105"/>
      <c r="M108" s="48"/>
      <c r="N108" s="41"/>
      <c r="O108" s="41"/>
      <c r="P108" s="31"/>
      <c r="Q108" s="49"/>
      <c r="R108" s="51"/>
      <c r="S108" s="51"/>
    </row>
    <row r="109" spans="1:19" s="52" customFormat="1" ht="15.75" customHeight="1" x14ac:dyDescent="0.2">
      <c r="A109" s="148"/>
      <c r="B109" s="149"/>
      <c r="C109" s="106" t="e">
        <f>C110/C$120</f>
        <v>#DIV/0!</v>
      </c>
      <c r="D109" s="107" t="s">
        <v>636</v>
      </c>
      <c r="E109" s="127"/>
      <c r="F109" s="127"/>
      <c r="G109" s="127"/>
      <c r="H109" s="127"/>
      <c r="I109" s="108">
        <v>1</v>
      </c>
      <c r="J109" s="108"/>
      <c r="K109" s="108"/>
      <c r="L109" s="110">
        <f>SUM(E109:K109)</f>
        <v>1</v>
      </c>
      <c r="M109" s="48"/>
      <c r="N109" s="41"/>
      <c r="O109" s="41"/>
      <c r="P109" s="31"/>
      <c r="Q109" s="49"/>
      <c r="R109" s="51"/>
      <c r="S109" s="51"/>
    </row>
    <row r="110" spans="1:19" s="52" customFormat="1" ht="15.75" customHeight="1" x14ac:dyDescent="0.2">
      <c r="A110" s="148"/>
      <c r="B110" s="149"/>
      <c r="C110" s="111">
        <f>'Planilha Proponente'!H259+'Planilha Proponente'!H268+'Planilha Proponente'!H273</f>
        <v>0</v>
      </c>
      <c r="D110" s="107" t="s">
        <v>637</v>
      </c>
      <c r="E110" s="124">
        <f>($C$110)*E109</f>
        <v>0</v>
      </c>
      <c r="F110" s="124">
        <f t="shared" ref="F110:K110" si="60">($C$110)*F109</f>
        <v>0</v>
      </c>
      <c r="G110" s="124">
        <f t="shared" si="60"/>
        <v>0</v>
      </c>
      <c r="H110" s="124">
        <f t="shared" si="60"/>
        <v>0</v>
      </c>
      <c r="I110" s="112">
        <f t="shared" si="60"/>
        <v>0</v>
      </c>
      <c r="J110" s="124">
        <f t="shared" si="60"/>
        <v>0</v>
      </c>
      <c r="K110" s="124">
        <f t="shared" si="60"/>
        <v>0</v>
      </c>
      <c r="L110" s="111">
        <f>SUM(E110:K110)</f>
        <v>0</v>
      </c>
      <c r="M110" s="48"/>
      <c r="N110" s="41"/>
      <c r="O110" s="41"/>
      <c r="P110" s="31"/>
      <c r="Q110" s="49"/>
      <c r="R110" s="51"/>
      <c r="S110" s="51"/>
    </row>
    <row r="111" spans="1:19" s="52" customFormat="1" ht="15.75" customHeight="1" x14ac:dyDescent="0.2">
      <c r="A111" s="148" t="s">
        <v>715</v>
      </c>
      <c r="B111" s="149" t="s">
        <v>719</v>
      </c>
      <c r="C111" s="145" t="s">
        <v>635</v>
      </c>
      <c r="D111" s="145"/>
      <c r="E111" s="126"/>
      <c r="F111" s="126"/>
      <c r="G111" s="126"/>
      <c r="H111" s="126"/>
      <c r="I111" s="103"/>
      <c r="J111" s="115"/>
      <c r="K111" s="115"/>
      <c r="L111" s="105"/>
      <c r="M111" s="48"/>
      <c r="N111" s="41"/>
      <c r="O111" s="41"/>
      <c r="P111" s="31"/>
      <c r="Q111" s="49"/>
      <c r="R111" s="51"/>
      <c r="S111" s="51"/>
    </row>
    <row r="112" spans="1:19" s="52" customFormat="1" ht="15.75" customHeight="1" x14ac:dyDescent="0.2">
      <c r="A112" s="148"/>
      <c r="B112" s="149"/>
      <c r="C112" s="106" t="e">
        <f>C113/C$120</f>
        <v>#DIV/0!</v>
      </c>
      <c r="D112" s="107" t="s">
        <v>636</v>
      </c>
      <c r="E112" s="127"/>
      <c r="F112" s="127"/>
      <c r="G112" s="127"/>
      <c r="H112" s="127"/>
      <c r="I112" s="108">
        <v>1</v>
      </c>
      <c r="J112" s="108"/>
      <c r="K112" s="108"/>
      <c r="L112" s="110">
        <f>SUM(E112:K112)</f>
        <v>1</v>
      </c>
      <c r="M112" s="48"/>
      <c r="N112" s="41"/>
      <c r="O112" s="41"/>
      <c r="P112" s="31"/>
      <c r="Q112" s="49"/>
      <c r="R112" s="51"/>
      <c r="S112" s="51"/>
    </row>
    <row r="113" spans="1:19" s="52" customFormat="1" ht="15.75" customHeight="1" x14ac:dyDescent="0.2">
      <c r="A113" s="148"/>
      <c r="B113" s="149"/>
      <c r="C113" s="111">
        <f>'Planilha Proponente'!H285</f>
        <v>0</v>
      </c>
      <c r="D113" s="107" t="s">
        <v>637</v>
      </c>
      <c r="E113" s="124">
        <f>($C$113)*E112</f>
        <v>0</v>
      </c>
      <c r="F113" s="124">
        <f t="shared" ref="F113:K113" si="61">($C$113)*F112</f>
        <v>0</v>
      </c>
      <c r="G113" s="124">
        <f t="shared" si="61"/>
        <v>0</v>
      </c>
      <c r="H113" s="124">
        <f t="shared" si="61"/>
        <v>0</v>
      </c>
      <c r="I113" s="112">
        <f t="shared" si="61"/>
        <v>0</v>
      </c>
      <c r="J113" s="124">
        <f t="shared" si="61"/>
        <v>0</v>
      </c>
      <c r="K113" s="124">
        <f t="shared" si="61"/>
        <v>0</v>
      </c>
      <c r="L113" s="111">
        <f>SUM(E113:K113)</f>
        <v>0</v>
      </c>
      <c r="M113" s="48"/>
      <c r="N113" s="41"/>
      <c r="O113" s="41"/>
      <c r="P113" s="31"/>
      <c r="Q113" s="49"/>
      <c r="R113" s="51"/>
      <c r="S113" s="51"/>
    </row>
    <row r="114" spans="1:19" s="52" customFormat="1" ht="15.75" customHeight="1" x14ac:dyDescent="0.2">
      <c r="A114" s="148" t="s">
        <v>716</v>
      </c>
      <c r="B114" s="149" t="s">
        <v>523</v>
      </c>
      <c r="C114" s="145" t="s">
        <v>635</v>
      </c>
      <c r="D114" s="145"/>
      <c r="E114" s="126"/>
      <c r="F114" s="126"/>
      <c r="G114" s="126"/>
      <c r="H114" s="126"/>
      <c r="I114" s="115"/>
      <c r="J114" s="115"/>
      <c r="K114" s="103"/>
      <c r="L114" s="105"/>
      <c r="M114" s="48"/>
      <c r="N114" s="41"/>
      <c r="O114" s="41"/>
      <c r="P114" s="31"/>
      <c r="Q114" s="49"/>
      <c r="R114" s="51"/>
      <c r="S114" s="51"/>
    </row>
    <row r="115" spans="1:19" s="52" customFormat="1" ht="15.75" customHeight="1" x14ac:dyDescent="0.2">
      <c r="A115" s="148"/>
      <c r="B115" s="149"/>
      <c r="C115" s="106" t="e">
        <f>C116/C$120</f>
        <v>#DIV/0!</v>
      </c>
      <c r="D115" s="107" t="s">
        <v>636</v>
      </c>
      <c r="E115" s="127"/>
      <c r="F115" s="127"/>
      <c r="G115" s="127"/>
      <c r="H115" s="127"/>
      <c r="I115" s="108"/>
      <c r="J115" s="108"/>
      <c r="K115" s="108">
        <v>1</v>
      </c>
      <c r="L115" s="110">
        <f>SUM(E115:K115)</f>
        <v>1</v>
      </c>
      <c r="M115" s="48"/>
      <c r="N115" s="41"/>
      <c r="O115" s="41"/>
      <c r="P115" s="31"/>
      <c r="Q115" s="49"/>
      <c r="R115" s="51"/>
      <c r="S115" s="51"/>
    </row>
    <row r="116" spans="1:19" s="52" customFormat="1" ht="15.75" customHeight="1" x14ac:dyDescent="0.2">
      <c r="A116" s="148"/>
      <c r="B116" s="149"/>
      <c r="C116" s="111">
        <f>'Planilha Proponente'!H290</f>
        <v>0</v>
      </c>
      <c r="D116" s="107" t="s">
        <v>637</v>
      </c>
      <c r="E116" s="125">
        <f>($C$116)*E115</f>
        <v>0</v>
      </c>
      <c r="F116" s="125">
        <f t="shared" ref="F116:K116" si="62">($C$116)*F115</f>
        <v>0</v>
      </c>
      <c r="G116" s="125">
        <f t="shared" si="62"/>
        <v>0</v>
      </c>
      <c r="H116" s="125">
        <f t="shared" si="62"/>
        <v>0</v>
      </c>
      <c r="I116" s="125">
        <f t="shared" si="62"/>
        <v>0</v>
      </c>
      <c r="J116" s="125">
        <f t="shared" si="62"/>
        <v>0</v>
      </c>
      <c r="K116" s="112">
        <f t="shared" si="62"/>
        <v>0</v>
      </c>
      <c r="L116" s="111">
        <f>SUM(E116:K116)</f>
        <v>0</v>
      </c>
      <c r="M116" s="48"/>
      <c r="N116" s="41"/>
      <c r="O116" s="41"/>
      <c r="P116" s="31"/>
      <c r="Q116" s="49"/>
      <c r="R116" s="51"/>
      <c r="S116" s="51"/>
    </row>
    <row r="117" spans="1:19" s="52" customFormat="1" ht="15.75" customHeight="1" x14ac:dyDescent="0.2">
      <c r="A117" s="148" t="s">
        <v>717</v>
      </c>
      <c r="B117" s="149" t="s">
        <v>527</v>
      </c>
      <c r="C117" s="145" t="s">
        <v>635</v>
      </c>
      <c r="D117" s="145"/>
      <c r="E117" s="126"/>
      <c r="F117" s="126"/>
      <c r="G117" s="126"/>
      <c r="H117" s="126"/>
      <c r="I117" s="115"/>
      <c r="J117" s="115"/>
      <c r="K117" s="103"/>
      <c r="L117" s="105"/>
      <c r="M117" s="48"/>
      <c r="N117" s="41"/>
      <c r="O117" s="41"/>
      <c r="P117" s="31"/>
      <c r="Q117" s="49"/>
      <c r="R117" s="51"/>
      <c r="S117" s="51"/>
    </row>
    <row r="118" spans="1:19" s="52" customFormat="1" ht="15.75" customHeight="1" x14ac:dyDescent="0.2">
      <c r="A118" s="148"/>
      <c r="B118" s="149"/>
      <c r="C118" s="106" t="e">
        <f>C119/C$120</f>
        <v>#DIV/0!</v>
      </c>
      <c r="D118" s="107" t="s">
        <v>636</v>
      </c>
      <c r="E118" s="127"/>
      <c r="F118" s="127"/>
      <c r="G118" s="127"/>
      <c r="H118" s="127"/>
      <c r="I118" s="108"/>
      <c r="J118" s="108"/>
      <c r="K118" s="108">
        <v>1</v>
      </c>
      <c r="L118" s="110">
        <f>SUM(E118:K118)</f>
        <v>1</v>
      </c>
      <c r="M118" s="48"/>
      <c r="N118" s="41"/>
      <c r="O118" s="41"/>
      <c r="P118" s="31"/>
      <c r="Q118" s="49"/>
      <c r="R118" s="51"/>
      <c r="S118" s="51"/>
    </row>
    <row r="119" spans="1:19" s="52" customFormat="1" ht="15.75" customHeight="1" x14ac:dyDescent="0.2">
      <c r="A119" s="148"/>
      <c r="B119" s="149"/>
      <c r="C119" s="111">
        <f>'Planilha Proponente'!H292</f>
        <v>0</v>
      </c>
      <c r="D119" s="107" t="s">
        <v>637</v>
      </c>
      <c r="E119" s="124">
        <f>($C$119)*E118</f>
        <v>0</v>
      </c>
      <c r="F119" s="124">
        <f t="shared" ref="F119:K119" si="63">($C$119)*F118</f>
        <v>0</v>
      </c>
      <c r="G119" s="124">
        <f t="shared" si="63"/>
        <v>0</v>
      </c>
      <c r="H119" s="124">
        <f t="shared" si="63"/>
        <v>0</v>
      </c>
      <c r="I119" s="124">
        <f t="shared" si="63"/>
        <v>0</v>
      </c>
      <c r="J119" s="124">
        <f t="shared" si="63"/>
        <v>0</v>
      </c>
      <c r="K119" s="112">
        <f t="shared" si="63"/>
        <v>0</v>
      </c>
      <c r="L119" s="111">
        <f>SUM(E119:K119)</f>
        <v>0</v>
      </c>
      <c r="M119" s="48"/>
      <c r="N119" s="41"/>
      <c r="O119" s="41"/>
      <c r="P119" s="31"/>
      <c r="Q119" s="49"/>
      <c r="R119" s="51"/>
      <c r="S119" s="51"/>
    </row>
    <row r="120" spans="1:19" s="52" customFormat="1" ht="14.65" customHeight="1" x14ac:dyDescent="0.2">
      <c r="A120" s="155" t="s">
        <v>662</v>
      </c>
      <c r="B120" s="155"/>
      <c r="C120" s="117">
        <f>(C10+C13+C16+C19+C22+C25+C28+C31+C34+C37+C40+C43+C46+C49+C52+C55+C58+C61+C64+C67+C70+C73+C76+C79+C82+C85+C88+C91+C94+C97)+(C101+C104+C107+C110+C113+C116+C119)</f>
        <v>0</v>
      </c>
      <c r="D120" s="118" t="e">
        <f>(C9+C12+C15+C18+C21+C24+C27+C30+C33+C36+C39+C42+C45+C48+C51+C54+C57+C60+C63+C66+C69+C72+C75+C78+C81+C84+C87+C90+C93+C96)+(C100+C103+C106+C109+C112+C115+C118)</f>
        <v>#DIV/0!</v>
      </c>
      <c r="E120" s="117">
        <f>(E10+E13+E16+E19+E22+E25+E28+E31+E34+E37+E40+E43+E46+E49+E52+E55+E58+E61+E64+E67+E70+E73+E76+E79+E82+E85+E88+E91+E94+E97)+(E101+E104+E107+E110+E113+E116+E119)</f>
        <v>0</v>
      </c>
      <c r="F120" s="117">
        <f t="shared" ref="F120:L120" si="64">(F10+F13+F16+F19+F22+F25+F28+F31+F34+F37+F40+F43+F46+F49+F52+F55+F58+F61+F64+F67+F70+F73+F76+F79+F82+F85+F88+F91+F94+F97)+(F101+F104+F107+F110+F113+F116+F119)</f>
        <v>0</v>
      </c>
      <c r="G120" s="117">
        <f t="shared" si="64"/>
        <v>0</v>
      </c>
      <c r="H120" s="117">
        <f t="shared" si="64"/>
        <v>0</v>
      </c>
      <c r="I120" s="117">
        <f t="shared" si="64"/>
        <v>0</v>
      </c>
      <c r="J120" s="117">
        <f t="shared" si="64"/>
        <v>0</v>
      </c>
      <c r="K120" s="117">
        <f t="shared" si="64"/>
        <v>0</v>
      </c>
      <c r="L120" s="117">
        <f t="shared" si="64"/>
        <v>0</v>
      </c>
      <c r="M120" s="29"/>
      <c r="N120" s="53"/>
      <c r="O120" s="41"/>
      <c r="P120" s="31"/>
      <c r="Q120" s="54"/>
      <c r="R120" s="33"/>
      <c r="S120" s="33"/>
    </row>
    <row r="121" spans="1:19" s="52" customFormat="1" ht="6" customHeight="1" x14ac:dyDescent="0.2">
      <c r="A121" s="153"/>
      <c r="B121" s="153"/>
      <c r="C121" s="153"/>
      <c r="D121" s="153"/>
      <c r="E121" s="153"/>
      <c r="F121" s="153"/>
      <c r="G121" s="153"/>
      <c r="H121" s="153"/>
      <c r="I121" s="153"/>
      <c r="J121" s="153"/>
      <c r="K121" s="153"/>
      <c r="L121" s="153"/>
      <c r="M121" s="29"/>
      <c r="N121" s="36"/>
      <c r="O121" s="36"/>
      <c r="P121" s="31"/>
      <c r="Q121" s="32"/>
      <c r="R121" s="33"/>
      <c r="S121" s="33"/>
    </row>
    <row r="122" spans="1:19" s="52" customFormat="1" ht="14.65" customHeight="1" x14ac:dyDescent="0.2">
      <c r="A122" s="153" t="s">
        <v>663</v>
      </c>
      <c r="B122" s="153"/>
      <c r="C122" s="153"/>
      <c r="D122" s="153"/>
      <c r="E122" s="119" t="e">
        <f>(E120)/$C120</f>
        <v>#DIV/0!</v>
      </c>
      <c r="F122" s="119" t="e">
        <f t="shared" ref="F122:K122" si="65">(F120)/$C120</f>
        <v>#DIV/0!</v>
      </c>
      <c r="G122" s="119" t="e">
        <f t="shared" si="65"/>
        <v>#DIV/0!</v>
      </c>
      <c r="H122" s="119" t="e">
        <f t="shared" si="65"/>
        <v>#DIV/0!</v>
      </c>
      <c r="I122" s="119" t="e">
        <f t="shared" si="65"/>
        <v>#DIV/0!</v>
      </c>
      <c r="J122" s="119" t="e">
        <f t="shared" si="65"/>
        <v>#DIV/0!</v>
      </c>
      <c r="K122" s="119" t="e">
        <f t="shared" si="65"/>
        <v>#DIV/0!</v>
      </c>
      <c r="L122" s="119" t="e">
        <f>SUM(E122:K122)</f>
        <v>#DIV/0!</v>
      </c>
      <c r="M122" s="29"/>
      <c r="N122" s="36"/>
      <c r="O122" s="36"/>
      <c r="P122" s="31"/>
      <c r="Q122" s="32"/>
      <c r="R122" s="33"/>
      <c r="S122" s="33"/>
    </row>
    <row r="123" spans="1:19" s="52" customFormat="1" ht="5.25" customHeight="1" x14ac:dyDescent="0.2">
      <c r="A123" s="153"/>
      <c r="B123" s="153"/>
      <c r="C123" s="153"/>
      <c r="D123" s="153"/>
      <c r="E123" s="153"/>
      <c r="F123" s="153"/>
      <c r="G123" s="153"/>
      <c r="H123" s="153"/>
      <c r="I123" s="153"/>
      <c r="J123" s="153"/>
      <c r="K123" s="153"/>
      <c r="L123" s="153"/>
      <c r="M123" s="29"/>
      <c r="N123" s="36"/>
      <c r="O123" s="36"/>
      <c r="P123" s="31"/>
      <c r="Q123" s="32"/>
      <c r="R123" s="33"/>
      <c r="S123" s="33"/>
    </row>
    <row r="124" spans="1:19" s="52" customFormat="1" ht="14.65" customHeight="1" x14ac:dyDescent="0.2">
      <c r="A124" s="153" t="s">
        <v>664</v>
      </c>
      <c r="B124" s="153"/>
      <c r="C124" s="153"/>
      <c r="D124" s="153"/>
      <c r="E124" s="120">
        <f t="shared" ref="E124:K124" si="66">E120</f>
        <v>0</v>
      </c>
      <c r="F124" s="120">
        <f t="shared" si="66"/>
        <v>0</v>
      </c>
      <c r="G124" s="120">
        <f t="shared" si="66"/>
        <v>0</v>
      </c>
      <c r="H124" s="120">
        <f t="shared" si="66"/>
        <v>0</v>
      </c>
      <c r="I124" s="120">
        <f t="shared" si="66"/>
        <v>0</v>
      </c>
      <c r="J124" s="120">
        <f t="shared" si="66"/>
        <v>0</v>
      </c>
      <c r="K124" s="120">
        <f t="shared" si="66"/>
        <v>0</v>
      </c>
      <c r="L124" s="120">
        <f>SUM(E124:K124)</f>
        <v>0</v>
      </c>
      <c r="M124" s="29"/>
      <c r="N124" s="36"/>
      <c r="O124" s="36"/>
      <c r="P124" s="31"/>
      <c r="Q124" s="32"/>
      <c r="R124" s="33"/>
      <c r="S124" s="33"/>
    </row>
    <row r="125" spans="1:19" s="52" customFormat="1" ht="6" customHeight="1" x14ac:dyDescent="0.2">
      <c r="A125" s="153"/>
      <c r="B125" s="153"/>
      <c r="C125" s="153"/>
      <c r="D125" s="153"/>
      <c r="E125" s="153"/>
      <c r="F125" s="153"/>
      <c r="G125" s="153"/>
      <c r="H125" s="153"/>
      <c r="I125" s="153"/>
      <c r="J125" s="153"/>
      <c r="K125" s="153"/>
      <c r="L125" s="153"/>
      <c r="M125" s="29"/>
      <c r="N125" s="36"/>
      <c r="O125" s="36"/>
      <c r="P125" s="31"/>
      <c r="Q125" s="32"/>
      <c r="R125" s="33"/>
      <c r="S125" s="33"/>
    </row>
    <row r="126" spans="1:19" s="52" customFormat="1" ht="14.65" customHeight="1" x14ac:dyDescent="0.2">
      <c r="A126" s="153" t="s">
        <v>665</v>
      </c>
      <c r="B126" s="153"/>
      <c r="C126" s="153"/>
      <c r="D126" s="153"/>
      <c r="E126" s="120">
        <f>E124</f>
        <v>0</v>
      </c>
      <c r="F126" s="120">
        <f t="shared" ref="F126:K126" si="67">E126+F124</f>
        <v>0</v>
      </c>
      <c r="G126" s="120">
        <f t="shared" si="67"/>
        <v>0</v>
      </c>
      <c r="H126" s="120">
        <f t="shared" si="67"/>
        <v>0</v>
      </c>
      <c r="I126" s="120">
        <f t="shared" si="67"/>
        <v>0</v>
      </c>
      <c r="J126" s="120">
        <f t="shared" si="67"/>
        <v>0</v>
      </c>
      <c r="K126" s="120">
        <f t="shared" si="67"/>
        <v>0</v>
      </c>
      <c r="L126" s="120">
        <f>K126</f>
        <v>0</v>
      </c>
      <c r="M126" s="29"/>
      <c r="N126" s="36"/>
      <c r="O126" s="41"/>
      <c r="P126" s="31"/>
      <c r="Q126" s="32"/>
      <c r="R126" s="33"/>
      <c r="S126" s="33"/>
    </row>
    <row r="127" spans="1:19" s="52" customFormat="1" ht="5.25" customHeight="1" x14ac:dyDescent="0.2">
      <c r="A127" s="153"/>
      <c r="B127" s="153"/>
      <c r="C127" s="153"/>
      <c r="D127" s="153"/>
      <c r="E127" s="153"/>
      <c r="F127" s="153"/>
      <c r="G127" s="153"/>
      <c r="H127" s="153"/>
      <c r="I127" s="153"/>
      <c r="J127" s="153"/>
      <c r="K127" s="153"/>
      <c r="L127" s="153"/>
      <c r="M127" s="29"/>
      <c r="N127" s="36"/>
      <c r="O127" s="36"/>
      <c r="P127" s="31"/>
      <c r="Q127" s="32"/>
      <c r="R127" s="33"/>
      <c r="S127" s="33"/>
    </row>
    <row r="128" spans="1:19" s="33" customFormat="1" ht="14.65" customHeight="1" x14ac:dyDescent="0.25">
      <c r="A128" s="154" t="s">
        <v>666</v>
      </c>
      <c r="B128" s="154"/>
      <c r="C128" s="154"/>
      <c r="D128" s="154"/>
      <c r="E128" s="121" t="e">
        <f>E122</f>
        <v>#DIV/0!</v>
      </c>
      <c r="F128" s="121" t="e">
        <f t="shared" ref="F128:K128" si="68">E128+F122</f>
        <v>#DIV/0!</v>
      </c>
      <c r="G128" s="121" t="e">
        <f t="shared" si="68"/>
        <v>#DIV/0!</v>
      </c>
      <c r="H128" s="121" t="e">
        <f t="shared" si="68"/>
        <v>#DIV/0!</v>
      </c>
      <c r="I128" s="121" t="e">
        <f t="shared" si="68"/>
        <v>#DIV/0!</v>
      </c>
      <c r="J128" s="121" t="e">
        <f t="shared" si="68"/>
        <v>#DIV/0!</v>
      </c>
      <c r="K128" s="121" t="e">
        <f t="shared" si="68"/>
        <v>#DIV/0!</v>
      </c>
      <c r="L128" s="122" t="e">
        <f>K128</f>
        <v>#DIV/0!</v>
      </c>
      <c r="M128" s="55"/>
      <c r="N128" s="36"/>
      <c r="O128" s="36"/>
      <c r="P128" s="31"/>
      <c r="Q128" s="32"/>
    </row>
    <row r="129" spans="2:19" s="52" customFormat="1" x14ac:dyDescent="0.2">
      <c r="L129" s="56"/>
      <c r="M129" s="57"/>
      <c r="N129" s="31"/>
      <c r="O129" s="31"/>
      <c r="P129" s="31"/>
      <c r="Q129" s="32"/>
      <c r="R129" s="33"/>
      <c r="S129" s="33"/>
    </row>
    <row r="130" spans="2:19" s="52" customFormat="1" x14ac:dyDescent="0.2">
      <c r="C130" s="58"/>
      <c r="D130" s="59"/>
      <c r="E130" s="60"/>
      <c r="F130" s="60"/>
      <c r="G130" s="60"/>
      <c r="H130" s="60"/>
      <c r="I130" s="60"/>
      <c r="J130" s="60"/>
      <c r="K130" s="60"/>
      <c r="L130" s="61"/>
      <c r="M130" s="57"/>
      <c r="N130" s="31"/>
      <c r="O130" s="31"/>
      <c r="P130" s="31"/>
      <c r="Q130" s="32"/>
      <c r="R130" s="33"/>
      <c r="S130" s="33"/>
    </row>
    <row r="131" spans="2:19" s="52" customFormat="1" x14ac:dyDescent="0.2">
      <c r="B131" s="62"/>
      <c r="C131" s="63"/>
      <c r="D131" s="64"/>
      <c r="E131" s="65"/>
      <c r="F131" s="65"/>
      <c r="G131" s="65"/>
      <c r="H131" s="65"/>
      <c r="I131" s="65"/>
      <c r="J131" s="65"/>
      <c r="K131" s="65"/>
      <c r="L131" s="66"/>
      <c r="M131" s="57"/>
      <c r="N131" s="31"/>
      <c r="O131" s="31"/>
      <c r="P131" s="31"/>
      <c r="Q131" s="32"/>
      <c r="R131" s="33"/>
      <c r="S131" s="33"/>
    </row>
    <row r="132" spans="2:19" s="52" customFormat="1" x14ac:dyDescent="0.2">
      <c r="C132" s="58"/>
      <c r="D132" s="59"/>
      <c r="E132" s="67"/>
      <c r="F132" s="67"/>
      <c r="G132" s="67"/>
      <c r="H132" s="67"/>
      <c r="I132" s="67"/>
      <c r="J132" s="67"/>
      <c r="K132" s="67"/>
      <c r="L132" s="56"/>
      <c r="M132" s="57"/>
      <c r="N132" s="31"/>
      <c r="O132" s="31"/>
      <c r="P132" s="31"/>
      <c r="Q132" s="32"/>
      <c r="R132" s="33"/>
      <c r="S132" s="33"/>
    </row>
    <row r="133" spans="2:19" s="52" customFormat="1" x14ac:dyDescent="0.2">
      <c r="E133" s="68"/>
      <c r="F133" s="68"/>
      <c r="G133" s="68"/>
      <c r="H133" s="68"/>
      <c r="I133" s="68"/>
      <c r="J133" s="68"/>
      <c r="K133" s="68"/>
      <c r="L133" s="56"/>
      <c r="M133" s="57"/>
      <c r="N133" s="31"/>
      <c r="O133" s="31"/>
      <c r="P133" s="31"/>
      <c r="Q133" s="32"/>
      <c r="R133" s="33"/>
      <c r="S133" s="33"/>
    </row>
    <row r="134" spans="2:19" s="52" customFormat="1" x14ac:dyDescent="0.2">
      <c r="E134" s="69"/>
      <c r="F134" s="69"/>
      <c r="G134" s="69"/>
      <c r="H134" s="69"/>
      <c r="I134" s="69"/>
      <c r="J134" s="69"/>
      <c r="K134" s="69"/>
      <c r="L134" s="66"/>
      <c r="M134" s="57"/>
      <c r="N134" s="31"/>
      <c r="O134" s="31"/>
      <c r="P134" s="31"/>
      <c r="Q134" s="32"/>
      <c r="R134" s="33"/>
      <c r="S134" s="33"/>
    </row>
    <row r="135" spans="2:19" s="70" customFormat="1" x14ac:dyDescent="0.2">
      <c r="L135" s="71"/>
      <c r="M135" s="72"/>
      <c r="N135" s="73"/>
      <c r="O135" s="73"/>
      <c r="P135" s="73"/>
      <c r="Q135" s="74"/>
      <c r="R135" s="75"/>
      <c r="S135" s="75"/>
    </row>
    <row r="136" spans="2:19" s="52" customFormat="1" x14ac:dyDescent="0.2">
      <c r="L136" s="56"/>
      <c r="M136" s="57"/>
      <c r="N136" s="31"/>
      <c r="O136" s="31"/>
      <c r="P136" s="31"/>
      <c r="Q136" s="32"/>
      <c r="R136" s="33"/>
      <c r="S136" s="33"/>
    </row>
    <row r="137" spans="2:19" s="52" customFormat="1" x14ac:dyDescent="0.2">
      <c r="L137" s="56"/>
      <c r="M137" s="57"/>
      <c r="N137" s="31"/>
      <c r="O137" s="31"/>
      <c r="P137" s="31"/>
      <c r="Q137" s="32"/>
      <c r="R137" s="33"/>
      <c r="S137" s="33"/>
    </row>
    <row r="138" spans="2:19" s="52" customFormat="1" x14ac:dyDescent="0.2">
      <c r="L138" s="56"/>
      <c r="M138" s="57"/>
      <c r="N138" s="31"/>
      <c r="O138" s="31"/>
      <c r="P138" s="31"/>
      <c r="Q138" s="32"/>
      <c r="R138" s="33"/>
      <c r="S138" s="33"/>
    </row>
    <row r="139" spans="2:19" s="52" customFormat="1" x14ac:dyDescent="0.2">
      <c r="L139" s="56"/>
      <c r="M139" s="57"/>
      <c r="N139" s="31"/>
      <c r="O139" s="31"/>
      <c r="P139" s="31"/>
      <c r="Q139" s="32"/>
      <c r="R139" s="33"/>
      <c r="S139" s="33"/>
    </row>
    <row r="140" spans="2:19" s="52" customFormat="1" x14ac:dyDescent="0.2">
      <c r="L140" s="56"/>
      <c r="M140" s="57"/>
      <c r="N140" s="31"/>
      <c r="O140" s="31"/>
      <c r="P140" s="31"/>
      <c r="Q140" s="32"/>
      <c r="R140" s="33"/>
      <c r="S140" s="33"/>
    </row>
    <row r="141" spans="2:19" s="52" customFormat="1" x14ac:dyDescent="0.2">
      <c r="L141" s="56"/>
      <c r="M141" s="57"/>
      <c r="N141" s="31"/>
      <c r="O141" s="31"/>
      <c r="P141" s="31"/>
      <c r="Q141" s="32"/>
      <c r="R141" s="33"/>
      <c r="S141" s="33"/>
    </row>
    <row r="142" spans="2:19" s="52" customFormat="1" x14ac:dyDescent="0.2">
      <c r="L142" s="56"/>
      <c r="M142" s="57"/>
      <c r="N142" s="31"/>
      <c r="O142" s="31"/>
      <c r="P142" s="31"/>
      <c r="Q142" s="32"/>
      <c r="R142" s="33"/>
      <c r="S142" s="33"/>
    </row>
    <row r="143" spans="2:19" s="52" customFormat="1" x14ac:dyDescent="0.2">
      <c r="L143" s="56"/>
      <c r="M143" s="57"/>
      <c r="N143" s="31"/>
      <c r="O143" s="31"/>
      <c r="P143" s="31"/>
      <c r="Q143" s="32"/>
      <c r="R143" s="33"/>
      <c r="S143" s="33"/>
    </row>
    <row r="144" spans="2:19" s="52" customFormat="1" x14ac:dyDescent="0.2">
      <c r="L144" s="56"/>
      <c r="M144" s="57"/>
      <c r="N144" s="31"/>
      <c r="O144" s="31"/>
      <c r="P144" s="31"/>
      <c r="Q144" s="32"/>
      <c r="R144" s="33"/>
      <c r="S144" s="33"/>
    </row>
    <row r="145" spans="12:19" s="52" customFormat="1" x14ac:dyDescent="0.2">
      <c r="L145" s="56"/>
      <c r="M145" s="57"/>
      <c r="N145" s="31"/>
      <c r="O145" s="31"/>
      <c r="P145" s="31"/>
      <c r="Q145" s="32"/>
      <c r="R145" s="33"/>
      <c r="S145" s="33"/>
    </row>
    <row r="146" spans="12:19" s="52" customFormat="1" x14ac:dyDescent="0.2">
      <c r="L146" s="56"/>
      <c r="M146" s="57"/>
      <c r="N146" s="31"/>
      <c r="O146" s="31"/>
      <c r="P146" s="31"/>
      <c r="Q146" s="32"/>
      <c r="R146" s="33"/>
      <c r="S146" s="33"/>
    </row>
    <row r="147" spans="12:19" s="52" customFormat="1" x14ac:dyDescent="0.2">
      <c r="L147" s="56"/>
      <c r="M147" s="57"/>
      <c r="N147" s="31"/>
      <c r="O147" s="31"/>
      <c r="P147" s="31"/>
      <c r="Q147" s="32"/>
      <c r="R147" s="33"/>
      <c r="S147" s="33"/>
    </row>
    <row r="148" spans="12:19" s="52" customFormat="1" x14ac:dyDescent="0.2">
      <c r="L148" s="56"/>
      <c r="M148" s="57"/>
      <c r="N148" s="31"/>
      <c r="O148" s="31"/>
      <c r="P148" s="31"/>
      <c r="Q148" s="32"/>
      <c r="R148" s="33"/>
      <c r="S148" s="33"/>
    </row>
    <row r="149" spans="12:19" s="52" customFormat="1" x14ac:dyDescent="0.2">
      <c r="L149" s="56"/>
      <c r="M149" s="57"/>
      <c r="N149" s="31"/>
      <c r="O149" s="31"/>
      <c r="P149" s="31"/>
      <c r="Q149" s="32"/>
      <c r="R149" s="33"/>
      <c r="S149" s="33"/>
    </row>
    <row r="150" spans="12:19" s="52" customFormat="1" x14ac:dyDescent="0.2">
      <c r="L150" s="56"/>
      <c r="M150" s="57"/>
      <c r="N150" s="31"/>
      <c r="O150" s="31"/>
      <c r="P150" s="31"/>
      <c r="Q150" s="32"/>
      <c r="R150" s="33"/>
      <c r="S150" s="33"/>
    </row>
  </sheetData>
  <sheetProtection selectLockedCells="1" selectUnlockedCells="1"/>
  <mergeCells count="127">
    <mergeCell ref="A126:D126"/>
    <mergeCell ref="A127:L127"/>
    <mergeCell ref="A128:D128"/>
    <mergeCell ref="A120:B120"/>
    <mergeCell ref="A121:L121"/>
    <mergeCell ref="A122:D122"/>
    <mergeCell ref="A123:L123"/>
    <mergeCell ref="A124:D124"/>
    <mergeCell ref="A125:L125"/>
    <mergeCell ref="A59:A61"/>
    <mergeCell ref="B59:B61"/>
    <mergeCell ref="C59:D59"/>
    <mergeCell ref="A62:A64"/>
    <mergeCell ref="B62:B64"/>
    <mergeCell ref="C62:D62"/>
    <mergeCell ref="A99:A101"/>
    <mergeCell ref="B99:B101"/>
    <mergeCell ref="C99:D99"/>
    <mergeCell ref="A65:A67"/>
    <mergeCell ref="A68:A70"/>
    <mergeCell ref="A71:A73"/>
    <mergeCell ref="A74:A76"/>
    <mergeCell ref="A77:A79"/>
    <mergeCell ref="A80:A82"/>
    <mergeCell ref="A83:A85"/>
    <mergeCell ref="A86:A88"/>
    <mergeCell ref="A89:A91"/>
    <mergeCell ref="A50:A52"/>
    <mergeCell ref="B50:B52"/>
    <mergeCell ref="C50:D50"/>
    <mergeCell ref="A53:A55"/>
    <mergeCell ref="B53:B55"/>
    <mergeCell ref="C53:D53"/>
    <mergeCell ref="A56:A58"/>
    <mergeCell ref="B56:B58"/>
    <mergeCell ref="C56:D56"/>
    <mergeCell ref="A41:A43"/>
    <mergeCell ref="B41:B43"/>
    <mergeCell ref="C41:D41"/>
    <mergeCell ref="A44:A46"/>
    <mergeCell ref="B44:B46"/>
    <mergeCell ref="C44:D44"/>
    <mergeCell ref="A47:A49"/>
    <mergeCell ref="B47:B49"/>
    <mergeCell ref="C47:D47"/>
    <mergeCell ref="A32:A34"/>
    <mergeCell ref="B32:B34"/>
    <mergeCell ref="C32:D32"/>
    <mergeCell ref="A35:A37"/>
    <mergeCell ref="B35:B37"/>
    <mergeCell ref="C35:D35"/>
    <mergeCell ref="A38:A40"/>
    <mergeCell ref="B38:B40"/>
    <mergeCell ref="C38:D38"/>
    <mergeCell ref="A23:A25"/>
    <mergeCell ref="B23:B25"/>
    <mergeCell ref="C23:D23"/>
    <mergeCell ref="A26:A28"/>
    <mergeCell ref="B26:B28"/>
    <mergeCell ref="C26:D26"/>
    <mergeCell ref="A29:A31"/>
    <mergeCell ref="B29:B31"/>
    <mergeCell ref="C29:D29"/>
    <mergeCell ref="A14:A16"/>
    <mergeCell ref="B14:B16"/>
    <mergeCell ref="C14:D14"/>
    <mergeCell ref="A17:A19"/>
    <mergeCell ref="B17:B19"/>
    <mergeCell ref="C17:D17"/>
    <mergeCell ref="A20:A22"/>
    <mergeCell ref="B20:B22"/>
    <mergeCell ref="C20:D20"/>
    <mergeCell ref="A1:L1"/>
    <mergeCell ref="A2:L2"/>
    <mergeCell ref="A3:L3"/>
    <mergeCell ref="A4:L4"/>
    <mergeCell ref="I5:J5"/>
    <mergeCell ref="A8:A10"/>
    <mergeCell ref="B8:B10"/>
    <mergeCell ref="C8:D8"/>
    <mergeCell ref="A11:A13"/>
    <mergeCell ref="B11:B13"/>
    <mergeCell ref="C11:D11"/>
    <mergeCell ref="A92:A94"/>
    <mergeCell ref="B65:B67"/>
    <mergeCell ref="B68:B70"/>
    <mergeCell ref="B71:B73"/>
    <mergeCell ref="B74:B76"/>
    <mergeCell ref="B77:B79"/>
    <mergeCell ref="B80:B82"/>
    <mergeCell ref="B83:B85"/>
    <mergeCell ref="B86:B88"/>
    <mergeCell ref="B89:B91"/>
    <mergeCell ref="B92:B94"/>
    <mergeCell ref="A114:A116"/>
    <mergeCell ref="B114:B116"/>
    <mergeCell ref="A117:A119"/>
    <mergeCell ref="B117:B119"/>
    <mergeCell ref="C108:D108"/>
    <mergeCell ref="C111:D111"/>
    <mergeCell ref="C114:D114"/>
    <mergeCell ref="C117:D117"/>
    <mergeCell ref="A95:A97"/>
    <mergeCell ref="B95:B97"/>
    <mergeCell ref="A108:A110"/>
    <mergeCell ref="B108:B110"/>
    <mergeCell ref="A111:A113"/>
    <mergeCell ref="B111:B113"/>
    <mergeCell ref="A102:A104"/>
    <mergeCell ref="B102:B104"/>
    <mergeCell ref="C102:D102"/>
    <mergeCell ref="A105:A107"/>
    <mergeCell ref="B105:B107"/>
    <mergeCell ref="C105:D105"/>
    <mergeCell ref="C95:D95"/>
    <mergeCell ref="B7:L7"/>
    <mergeCell ref="B98:L98"/>
    <mergeCell ref="C80:D80"/>
    <mergeCell ref="C83:D83"/>
    <mergeCell ref="C86:D86"/>
    <mergeCell ref="C89:D89"/>
    <mergeCell ref="C92:D92"/>
    <mergeCell ref="C65:D65"/>
    <mergeCell ref="C68:D68"/>
    <mergeCell ref="C71:D71"/>
    <mergeCell ref="C74:D74"/>
    <mergeCell ref="C77:D77"/>
  </mergeCells>
  <printOptions horizontalCentered="1"/>
  <pageMargins left="0.39370078740157483" right="0.39370078740157483" top="0.47244094488188981" bottom="0.39370078740157483" header="0.51181102362204722" footer="0.51181102362204722"/>
  <pageSetup paperSize="9" scale="68" firstPageNumber="0" fitToHeight="2" orientation="portrait" horizontalDpi="300" verticalDpi="300" r:id="rId1"/>
  <headerFooter alignWithMargins="0"/>
  <rowBreaks count="1" manualBreakCount="1">
    <brk id="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6</vt:i4>
      </vt:variant>
    </vt:vector>
  </HeadingPairs>
  <TitlesOfParts>
    <vt:vector size="9" baseType="lpstr">
      <vt:lpstr>Planilha Proponente</vt:lpstr>
      <vt:lpstr>BDI Proponente</vt:lpstr>
      <vt:lpstr>Cronograma Proponente</vt:lpstr>
      <vt:lpstr>'BDI Proponente'!___xlnm_Print_Area</vt:lpstr>
      <vt:lpstr>'Cronograma Proponente'!__xlnm_Print_Area</vt:lpstr>
      <vt:lpstr>'Cronograma Proponente'!__xlnm_Print_Titles</vt:lpstr>
      <vt:lpstr>'Cronograma Proponente'!Area_de_impressao</vt:lpstr>
      <vt:lpstr>'Planilha Proponente'!Area_de_impressao</vt:lpstr>
      <vt:lpstr>'Planilha Proponente'!Titulos_de_impressao</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2024-01-31T18:57:40Z</cp:lastPrinted>
  <dcterms:created xsi:type="dcterms:W3CDTF">2024-01-31T14:57:34Z</dcterms:created>
  <dcterms:modified xsi:type="dcterms:W3CDTF">2024-01-31T19:33:52Z</dcterms:modified>
</cp:coreProperties>
</file>